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OPS\Downloads\"/>
    </mc:Choice>
  </mc:AlternateContent>
  <xr:revisionPtr revIDLastSave="0" documentId="13_ncr:1_{9F4356BC-ACCD-4488-9911-7DCB34625959}" xr6:coauthVersionLast="47" xr6:coauthVersionMax="47" xr10:uidLastSave="{00000000-0000-0000-0000-000000000000}"/>
  <bookViews>
    <workbookView xWindow="-120" yWindow="-120" windowWidth="38640" windowHeight="15840" firstSheet="4" activeTab="4" xr2:uid="{00000000-000D-0000-FFFF-FFFF00000000}"/>
  </bookViews>
  <sheets>
    <sheet name="15 acres-65% (30 Blocks)" sheetId="4" state="hidden" r:id="rId1"/>
    <sheet name="15 acres-65% (Optimal2)" sheetId="3" state="hidden" r:id="rId2"/>
    <sheet name="15 acres-65% (35% GC)" sheetId="2" state="hidden" r:id="rId3"/>
    <sheet name="15 acres-65% (Optimal)" sheetId="1" state="hidden" r:id="rId4"/>
    <sheet name="TPS Analysis 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122" localSheetId="4" hidden="1">'[1]Rate Analysis'!#REF!</definedName>
    <definedName name="\122" hidden="1">'[1]Rate Analysis'!#REF!</definedName>
    <definedName name="\123" localSheetId="4" hidden="1">'[2]Rate Analysis'!#REF!</definedName>
    <definedName name="\123" hidden="1">'[2]Rate Analysis'!#REF!</definedName>
    <definedName name="\1234" localSheetId="4" hidden="1">'[2]Rate Analysis'!#REF!</definedName>
    <definedName name="\1234" hidden="1">'[2]Rate Analysis'!#REF!</definedName>
    <definedName name="\12345" localSheetId="4" hidden="1">'[2]Rate Analysis'!#REF!</definedName>
    <definedName name="\12345" hidden="1">'[2]Rate Analysis'!#REF!</definedName>
    <definedName name="_______________ngk1109" localSheetId="0" hidden="1">{#N/A,#N/A,FALSE,"估價單  (3)"}</definedName>
    <definedName name="_______________ngk1109" localSheetId="2" hidden="1">{#N/A,#N/A,FALSE,"估價單  (3)"}</definedName>
    <definedName name="_______________ngk1109" localSheetId="1" hidden="1">{#N/A,#N/A,FALSE,"估價單  (3)"}</definedName>
    <definedName name="_______________ngk1109" hidden="1">{#N/A,#N/A,FALSE,"估價單  (3)"}</definedName>
    <definedName name="______________ngk1109" localSheetId="0" hidden="1">{#N/A,#N/A,FALSE,"估價單  (3)"}</definedName>
    <definedName name="______________ngk1109" localSheetId="2" hidden="1">{#N/A,#N/A,FALSE,"估價單  (3)"}</definedName>
    <definedName name="______________ngk1109" localSheetId="1" hidden="1">{#N/A,#N/A,FALSE,"估價單  (3)"}</definedName>
    <definedName name="______________ngk1109" hidden="1">{#N/A,#N/A,FALSE,"估價單  (3)"}</definedName>
    <definedName name="_____________ngk1109" localSheetId="0" hidden="1">{#N/A,#N/A,FALSE,"估價單  (3)"}</definedName>
    <definedName name="_____________ngk1109" localSheetId="2" hidden="1">{#N/A,#N/A,FALSE,"估價單  (3)"}</definedName>
    <definedName name="_____________ngk1109" localSheetId="1" hidden="1">{#N/A,#N/A,FALSE,"估價單  (3)"}</definedName>
    <definedName name="_____________ngk1109" hidden="1">{#N/A,#N/A,FALSE,"估價單  (3)"}</definedName>
    <definedName name="____________ngk1109" localSheetId="0" hidden="1">{#N/A,#N/A,FALSE,"估價單  (3)"}</definedName>
    <definedName name="____________ngk1109" localSheetId="2" hidden="1">{#N/A,#N/A,FALSE,"估價單  (3)"}</definedName>
    <definedName name="____________ngk1109" localSheetId="1" hidden="1">{#N/A,#N/A,FALSE,"估價單  (3)"}</definedName>
    <definedName name="____________ngk1109" hidden="1">{#N/A,#N/A,FALSE,"估價單  (3)"}</definedName>
    <definedName name="___________ngk1109" localSheetId="0" hidden="1">{#N/A,#N/A,FALSE,"估價單  (3)"}</definedName>
    <definedName name="___________ngk1109" localSheetId="2" hidden="1">{#N/A,#N/A,FALSE,"估價單  (3)"}</definedName>
    <definedName name="___________ngk1109" localSheetId="1" hidden="1">{#N/A,#N/A,FALSE,"估價單  (3)"}</definedName>
    <definedName name="___________ngk1109" hidden="1">{#N/A,#N/A,FALSE,"估價單  (3)"}</definedName>
    <definedName name="__________ngk1109" localSheetId="0" hidden="1">{#N/A,#N/A,FALSE,"估價單  (3)"}</definedName>
    <definedName name="__________ngk1109" localSheetId="2" hidden="1">{#N/A,#N/A,FALSE,"估價單  (3)"}</definedName>
    <definedName name="__________ngk1109" localSheetId="1" hidden="1">{#N/A,#N/A,FALSE,"估價單  (3)"}</definedName>
    <definedName name="__________ngk1109" hidden="1">{#N/A,#N/A,FALSE,"估價單  (3)"}</definedName>
    <definedName name="_________ngk1109" localSheetId="0" hidden="1">{#N/A,#N/A,FALSE,"估價單  (3)"}</definedName>
    <definedName name="_________ngk1109" localSheetId="2" hidden="1">{#N/A,#N/A,FALSE,"估價單  (3)"}</definedName>
    <definedName name="_________ngk1109" localSheetId="1" hidden="1">{#N/A,#N/A,FALSE,"估價單  (3)"}</definedName>
    <definedName name="_________ngk1109" hidden="1">{#N/A,#N/A,FALSE,"估價單  (3)"}</definedName>
    <definedName name="________ngk1109" localSheetId="0" hidden="1">{#N/A,#N/A,FALSE,"估價單  (3)"}</definedName>
    <definedName name="________ngk1109" localSheetId="2" hidden="1">{#N/A,#N/A,FALSE,"估價單  (3)"}</definedName>
    <definedName name="________ngk1109" localSheetId="1" hidden="1">{#N/A,#N/A,FALSE,"估價單  (3)"}</definedName>
    <definedName name="________ngk1109" hidden="1">{#N/A,#N/A,FALSE,"估價單  (3)"}</definedName>
    <definedName name="_______ngk1109" localSheetId="0" hidden="1">{#N/A,#N/A,FALSE,"估價單  (3)"}</definedName>
    <definedName name="_______ngk1109" localSheetId="2" hidden="1">{#N/A,#N/A,FALSE,"估價單  (3)"}</definedName>
    <definedName name="_______ngk1109" localSheetId="1" hidden="1">{#N/A,#N/A,FALSE,"估價單  (3)"}</definedName>
    <definedName name="_______ngk1109" hidden="1">{#N/A,#N/A,FALSE,"估價單  (3)"}</definedName>
    <definedName name="______b01" localSheetId="0" hidden="1">{#N/A,#N/A,FALSE,"MARCH"}</definedName>
    <definedName name="______b01" localSheetId="2" hidden="1">{#N/A,#N/A,FALSE,"MARCH"}</definedName>
    <definedName name="______b01" localSheetId="1" hidden="1">{#N/A,#N/A,FALSE,"MARCH"}</definedName>
    <definedName name="______b01" hidden="1">{#N/A,#N/A,FALSE,"MARCH"}</definedName>
    <definedName name="______ngk1109" localSheetId="0" hidden="1">{#N/A,#N/A,FALSE,"估價單  (3)"}</definedName>
    <definedName name="______ngk1109" localSheetId="2" hidden="1">{#N/A,#N/A,FALSE,"估價單  (3)"}</definedName>
    <definedName name="______ngk1109" localSheetId="1" hidden="1">{#N/A,#N/A,FALSE,"估價單  (3)"}</definedName>
    <definedName name="______ngk1109" hidden="1">{#N/A,#N/A,FALSE,"估價單  (3)"}</definedName>
    <definedName name="_____b01" localSheetId="0" hidden="1">{#N/A,#N/A,FALSE,"MARCH"}</definedName>
    <definedName name="_____b01" localSheetId="2" hidden="1">{#N/A,#N/A,FALSE,"MARCH"}</definedName>
    <definedName name="_____b01" localSheetId="1" hidden="1">{#N/A,#N/A,FALSE,"MARCH"}</definedName>
    <definedName name="_____b01" hidden="1">{#N/A,#N/A,FALSE,"MARCH"}</definedName>
    <definedName name="_____ngk1109" localSheetId="0" hidden="1">{#N/A,#N/A,FALSE,"估價單  (3)"}</definedName>
    <definedName name="_____ngk1109" localSheetId="2" hidden="1">{#N/A,#N/A,FALSE,"估價單  (3)"}</definedName>
    <definedName name="_____ngk1109" localSheetId="1" hidden="1">{#N/A,#N/A,FALSE,"估價單  (3)"}</definedName>
    <definedName name="_____ngk1109" hidden="1">{#N/A,#N/A,FALSE,"估價單  (3)"}</definedName>
    <definedName name="____ngk1109" localSheetId="0" hidden="1">{#N/A,#N/A,FALSE,"估價單  (3)"}</definedName>
    <definedName name="____ngk1109" localSheetId="2" hidden="1">{#N/A,#N/A,FALSE,"估價單  (3)"}</definedName>
    <definedName name="____ngk1109" localSheetId="1" hidden="1">{#N/A,#N/A,FALSE,"估價單  (3)"}</definedName>
    <definedName name="____ngk1109" hidden="1">{#N/A,#N/A,FALSE,"估價單  (3)"}</definedName>
    <definedName name="____pa22" localSheetId="0" hidden="1">{"'ROOF'!$B$6","'ROOF'!$B$6","'ROOF'!$B$6","'ROOF'!$B$6"}</definedName>
    <definedName name="____pa22" localSheetId="2" hidden="1">{"'ROOF'!$B$6","'ROOF'!$B$6","'ROOF'!$B$6","'ROOF'!$B$6"}</definedName>
    <definedName name="____pa22" localSheetId="1" hidden="1">{"'ROOF'!$B$6","'ROOF'!$B$6","'ROOF'!$B$6","'ROOF'!$B$6"}</definedName>
    <definedName name="____pa22" hidden="1">{"'ROOF'!$B$6","'ROOF'!$B$6","'ROOF'!$B$6","'ROOF'!$B$6"}</definedName>
    <definedName name="___b01" localSheetId="0" hidden="1">{#N/A,#N/A,FALSE,"MARCH"}</definedName>
    <definedName name="___b01" localSheetId="2" hidden="1">{#N/A,#N/A,FALSE,"MARCH"}</definedName>
    <definedName name="___b01" localSheetId="1" hidden="1">{#N/A,#N/A,FALSE,"MARCH"}</definedName>
    <definedName name="___b01" hidden="1">{#N/A,#N/A,FALSE,"MARCH"}</definedName>
    <definedName name="___ngk1109" localSheetId="0" hidden="1">{#N/A,#N/A,FALSE,"估價單  (3)"}</definedName>
    <definedName name="___ngk1109" localSheetId="2" hidden="1">{#N/A,#N/A,FALSE,"估價單  (3)"}</definedName>
    <definedName name="___ngk1109" localSheetId="1" hidden="1">{#N/A,#N/A,FALSE,"估價單  (3)"}</definedName>
    <definedName name="___ngk1109" hidden="1">{#N/A,#N/A,FALSE,"估價單  (3)"}</definedName>
    <definedName name="___pa22" localSheetId="0" hidden="1">{"'ROOF'!$B$6","'ROOF'!$B$6","'ROOF'!$B$6","'ROOF'!$B$6"}</definedName>
    <definedName name="___pa22" localSheetId="2" hidden="1">{"'ROOF'!$B$6","'ROOF'!$B$6","'ROOF'!$B$6","'ROOF'!$B$6"}</definedName>
    <definedName name="___pa22" localSheetId="1" hidden="1">{"'ROOF'!$B$6","'ROOF'!$B$6","'ROOF'!$B$6","'ROOF'!$B$6"}</definedName>
    <definedName name="___pa22" hidden="1">{"'ROOF'!$B$6","'ROOF'!$B$6","'ROOF'!$B$6","'ROOF'!$B$6"}</definedName>
    <definedName name="__123Graph_A" localSheetId="4" hidden="1">'[3]Rate Analysis'!#REF!</definedName>
    <definedName name="__123Graph_A" hidden="1">'[3]Rate Analysis'!#REF!</definedName>
    <definedName name="__123Graph_ACURRENT" localSheetId="4" hidden="1">[4]FitOutConfCentre!#REF!</definedName>
    <definedName name="__123Graph_ACURRENT" hidden="1">[4]FitOutConfCentre!#REF!</definedName>
    <definedName name="__123Graph_B" localSheetId="4" hidden="1">'[3]Rate Analysis'!#REF!</definedName>
    <definedName name="__123Graph_B" hidden="1">'[3]Rate Analysis'!#REF!</definedName>
    <definedName name="__123Graph_BCURRENT" hidden="1">[5]MOS!$C$6:$C$15</definedName>
    <definedName name="__123Graph_C" localSheetId="4" hidden="1">'[3]Rate Analysis'!#REF!</definedName>
    <definedName name="__123Graph_C" hidden="1">'[3]Rate Analysis'!#REF!</definedName>
    <definedName name="__123Graph_CCURRENT" hidden="1">[5]MOS!$D$6:$D$15</definedName>
    <definedName name="__123Graph_D" localSheetId="4" hidden="1">'[3]Rate Analysis'!#REF!</definedName>
    <definedName name="__123Graph_D" hidden="1">'[3]Rate Analysis'!#REF!</definedName>
    <definedName name="__123Graph_DCURRENT" hidden="1">[5]MOS!$E$6:$E$15</definedName>
    <definedName name="__123Graph_E" localSheetId="4" hidden="1">'[3]Rate Analysis'!#REF!</definedName>
    <definedName name="__123Graph_E" hidden="1">'[3]Rate Analysis'!#REF!</definedName>
    <definedName name="__123Graph_ECURRENT" hidden="1">[5]MOS!$F$6:$F$15</definedName>
    <definedName name="__123Graph_F" localSheetId="4" hidden="1">'[3]Rate Analysis'!#REF!</definedName>
    <definedName name="__123Graph_F" hidden="1">'[3]Rate Analysis'!#REF!</definedName>
    <definedName name="__123Graph_FCURRENT" hidden="1">[5]MOS!$G$6:$G$15</definedName>
    <definedName name="__123Graph_P" hidden="1">[6]MOS!$G$6:$G$15</definedName>
    <definedName name="__123Graph_X" localSheetId="4" hidden="1">'[3]Rate Analysis'!#REF!</definedName>
    <definedName name="__123Graph_X" hidden="1">'[3]Rate Analysis'!#REF!</definedName>
    <definedName name="__IntlFixup" hidden="1">TRUE</definedName>
    <definedName name="__ngk1109" localSheetId="0" hidden="1">{#N/A,#N/A,FALSE,"估價單  (3)"}</definedName>
    <definedName name="__ngk1109" localSheetId="2" hidden="1">{#N/A,#N/A,FALSE,"估價單  (3)"}</definedName>
    <definedName name="__ngk1109" localSheetId="1" hidden="1">{#N/A,#N/A,FALSE,"估價單  (3)"}</definedName>
    <definedName name="__ngk1109" hidden="1">{#N/A,#N/A,FALSE,"估價單  (3)"}</definedName>
    <definedName name="__pa22" localSheetId="0" hidden="1">{"'ROOF'!$B$6","'ROOF'!$B$6","'ROOF'!$B$6","'ROOF'!$B$6"}</definedName>
    <definedName name="__pa22" localSheetId="2" hidden="1">{"'ROOF'!$B$6","'ROOF'!$B$6","'ROOF'!$B$6","'ROOF'!$B$6"}</definedName>
    <definedName name="__pa22" localSheetId="1" hidden="1">{"'ROOF'!$B$6","'ROOF'!$B$6","'ROOF'!$B$6","'ROOF'!$B$6"}</definedName>
    <definedName name="__pa22" hidden="1">{"'ROOF'!$B$6","'ROOF'!$B$6","'ROOF'!$B$6","'ROOF'!$B$6"}</definedName>
    <definedName name="_1__123Graph_ACHART_1" hidden="1">[7]Cash2!$G$16:$G$31</definedName>
    <definedName name="_123" hidden="1">[6]MOS!$E$6:$E$15</definedName>
    <definedName name="_123Graph_BCURRENT" localSheetId="4" hidden="1">[4]FitOutConfCentre!#REF!</definedName>
    <definedName name="_123Graph_BCURRENT" hidden="1">[4]FitOutConfCentre!#REF!</definedName>
    <definedName name="_2__123Graph_ACHART_2" hidden="1">[7]Z!$T$179:$AH$179</definedName>
    <definedName name="_3__123Graph_BCHART_2" hidden="1">[7]Z!$T$180:$AH$180</definedName>
    <definedName name="_321" localSheetId="4" hidden="1">[4]FitOutConfCentre!#REF!</definedName>
    <definedName name="_321" hidden="1">[4]FitOutConfCentre!#REF!</definedName>
    <definedName name="_3333" localSheetId="4" hidden="1">[4]FitOutConfCentre!#REF!</definedName>
    <definedName name="_3333" hidden="1">[4]FitOutConfCentre!#REF!</definedName>
    <definedName name="_4__123Graph_CCHART_1" hidden="1">[7]Cash2!$J$16:$J$36</definedName>
    <definedName name="_5__123Graph_DCHART_1" hidden="1">[7]Cash2!$K$16:$K$36</definedName>
    <definedName name="_ABC" hidden="1">[7]Cash2!$G$16:$G$31</definedName>
    <definedName name="_b01" localSheetId="0" hidden="1">{#N/A,#N/A,FALSE,"MARCH"}</definedName>
    <definedName name="_b01" localSheetId="2" hidden="1">{#N/A,#N/A,FALSE,"MARCH"}</definedName>
    <definedName name="_b01" localSheetId="1" hidden="1">{#N/A,#N/A,FALSE,"MARCH"}</definedName>
    <definedName name="_b01" hidden="1">{#N/A,#N/A,FALSE,"MARCH"}</definedName>
    <definedName name="_ccr1" localSheetId="0" hidden="1">{#N/A,#N/A,TRUE,"Cover";#N/A,#N/A,TRUE,"Conts";#N/A,#N/A,TRUE,"VOS";#N/A,#N/A,TRUE,"Warrington";#N/A,#N/A,TRUE,"Widnes"}</definedName>
    <definedName name="_ccr1" localSheetId="2" hidden="1">{#N/A,#N/A,TRUE,"Cover";#N/A,#N/A,TRUE,"Conts";#N/A,#N/A,TRUE,"VOS";#N/A,#N/A,TRUE,"Warrington";#N/A,#N/A,TRUE,"Widnes"}</definedName>
    <definedName name="_ccr1" localSheetId="1" hidden="1">{#N/A,#N/A,TRUE,"Cover";#N/A,#N/A,TRUE,"Conts";#N/A,#N/A,TRUE,"VOS";#N/A,#N/A,TRUE,"Warrington";#N/A,#N/A,TRUE,"Widnes"}</definedName>
    <definedName name="_ccr1" hidden="1">{#N/A,#N/A,TRUE,"Cover";#N/A,#N/A,TRUE,"Conts";#N/A,#N/A,TRUE,"VOS";#N/A,#N/A,TRUE,"Warrington";#N/A,#N/A,TRUE,"Widnes"}</definedName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ngk1109" localSheetId="0" hidden="1">{#N/A,#N/A,FALSE,"估價單  (3)"}</definedName>
    <definedName name="_ngk1109" localSheetId="2" hidden="1">{#N/A,#N/A,FALSE,"估價單  (3)"}</definedName>
    <definedName name="_ngk1109" localSheetId="1" hidden="1">{#N/A,#N/A,FALSE,"估價單  (3)"}</definedName>
    <definedName name="_ngk1109" hidden="1">{#N/A,#N/A,FALSE,"估價單  (3)"}</definedName>
    <definedName name="_Order1" hidden="1">255</definedName>
    <definedName name="_Order2" hidden="1">255</definedName>
    <definedName name="_pa22" localSheetId="0" hidden="1">{"'ROOF'!$B$6","'ROOF'!$B$6","'ROOF'!$B$6","'ROOF'!$B$6"}</definedName>
    <definedName name="_pa22" localSheetId="2" hidden="1">{"'ROOF'!$B$6","'ROOF'!$B$6","'ROOF'!$B$6","'ROOF'!$B$6"}</definedName>
    <definedName name="_pa22" localSheetId="1" hidden="1">{"'ROOF'!$B$6","'ROOF'!$B$6","'ROOF'!$B$6","'ROOF'!$B$6"}</definedName>
    <definedName name="_pa22" hidden="1">{"'ROOF'!$B$6","'ROOF'!$B$6","'ROOF'!$B$6","'ROOF'!$B$6"}</definedName>
    <definedName name="_Regression_Int" hidden="1">1</definedName>
    <definedName name="_Sort" localSheetId="4" hidden="1">#REF!</definedName>
    <definedName name="_Sort" hidden="1">#REF!</definedName>
    <definedName name="A" localSheetId="0" hidden="1">{#N/A,#N/A,FALSE,"MARCH"}</definedName>
    <definedName name="A" localSheetId="2" hidden="1">{#N/A,#N/A,FALSE,"MARCH"}</definedName>
    <definedName name="A" localSheetId="1" hidden="1">{#N/A,#N/A,FALSE,"MARCH"}</definedName>
    <definedName name="A" hidden="1">{#N/A,#N/A,FALSE,"MARCH"}</definedName>
    <definedName name="AAAA" localSheetId="0" hidden="1">{#N/A,#N/A,FALSE,"MARCH"}</definedName>
    <definedName name="AAAA" localSheetId="2" hidden="1">{#N/A,#N/A,FALSE,"MARCH"}</definedName>
    <definedName name="AAAA" localSheetId="1" hidden="1">{#N/A,#N/A,FALSE,"MARCH"}</definedName>
    <definedName name="AAAA" hidden="1">{#N/A,#N/A,FALSE,"MARCH"}</definedName>
    <definedName name="aaaa1" localSheetId="4" hidden="1">[4]FitOutConfCentre!#REF!</definedName>
    <definedName name="aaaa1" hidden="1">[4]FitOutConfCentre!#REF!</definedName>
    <definedName name="ABCD" hidden="1">[7]Z!$T$179:$AH$179</definedName>
    <definedName name="Access_Button" hidden="1">"Активное_оборудование_Cabletron_Devices_Таблица1"</definedName>
    <definedName name="AccessDatabase" hidden="1">"C:\Мои документы\Благовещенск\Активное оборудование.mdb"</definedName>
    <definedName name="ameeenn" localSheetId="0" hidden="1">{#N/A,#N/A,FALSE,"估價單  (3)"}</definedName>
    <definedName name="ameeenn" localSheetId="2" hidden="1">{#N/A,#N/A,FALSE,"估價單  (3)"}</definedName>
    <definedName name="ameeenn" localSheetId="1" hidden="1">{#N/A,#N/A,FALSE,"估價單  (3)"}</definedName>
    <definedName name="ameeenn" hidden="1">{#N/A,#N/A,FALSE,"估價單  (3)"}</definedName>
    <definedName name="AS2DocOpenMode" hidden="1">"AS2DocumentEdit"</definedName>
    <definedName name="b" localSheetId="0" hidden="1">{#N/A,#N/A,FALSE,"MARCH"}</definedName>
    <definedName name="b" localSheetId="2" hidden="1">{#N/A,#N/A,FALSE,"MARCH"}</definedName>
    <definedName name="b" localSheetId="1" hidden="1">{#N/A,#N/A,FALSE,"MARCH"}</definedName>
    <definedName name="b" hidden="1">{#N/A,#N/A,FALSE,"MARCH"}</definedName>
    <definedName name="B1V" localSheetId="0" hidden="1">{"'ROOF'!$B$6","'ROOF'!$B$6","'ROOF'!$B$6","'ROOF'!$B$6"}</definedName>
    <definedName name="B1V" localSheetId="2" hidden="1">{"'ROOF'!$B$6","'ROOF'!$B$6","'ROOF'!$B$6","'ROOF'!$B$6"}</definedName>
    <definedName name="B1V" localSheetId="1" hidden="1">{"'ROOF'!$B$6","'ROOF'!$B$6","'ROOF'!$B$6","'ROOF'!$B$6"}</definedName>
    <definedName name="B1V" hidden="1">{"'ROOF'!$B$6","'ROOF'!$B$6","'ROOF'!$B$6","'ROOF'!$B$6"}</definedName>
    <definedName name="b22aaa" localSheetId="0" hidden="1">{"'ROOF'!$B$6","'ROOF'!$B$6","'ROOF'!$B$6","'ROOF'!$B$6"}</definedName>
    <definedName name="b22aaa" localSheetId="2" hidden="1">{"'ROOF'!$B$6","'ROOF'!$B$6","'ROOF'!$B$6","'ROOF'!$B$6"}</definedName>
    <definedName name="b22aaa" localSheetId="1" hidden="1">{"'ROOF'!$B$6","'ROOF'!$B$6","'ROOF'!$B$6","'ROOF'!$B$6"}</definedName>
    <definedName name="b22aaa" hidden="1">{"'ROOF'!$B$6","'ROOF'!$B$6","'ROOF'!$B$6","'ROOF'!$B$6"}</definedName>
    <definedName name="b2b" localSheetId="0" hidden="1">{"'ROOF'!$B$6","'ROOF'!$B$6","'ROOF'!$B$6","'ROOF'!$B$6"}</definedName>
    <definedName name="b2b" localSheetId="2" hidden="1">{"'ROOF'!$B$6","'ROOF'!$B$6","'ROOF'!$B$6","'ROOF'!$B$6"}</definedName>
    <definedName name="b2b" localSheetId="1" hidden="1">{"'ROOF'!$B$6","'ROOF'!$B$6","'ROOF'!$B$6","'ROOF'!$B$6"}</definedName>
    <definedName name="b2b" hidden="1">{"'ROOF'!$B$6","'ROOF'!$B$6","'ROOF'!$B$6","'ROOF'!$B$6"}</definedName>
    <definedName name="B2BB" localSheetId="0" hidden="1">{"'ROOF'!$B$6","'ROOF'!$B$6","'ROOF'!$B$6","'ROOF'!$B$6"}</definedName>
    <definedName name="B2BB" localSheetId="2" hidden="1">{"'ROOF'!$B$6","'ROOF'!$B$6","'ROOF'!$B$6","'ROOF'!$B$6"}</definedName>
    <definedName name="B2BB" localSheetId="1" hidden="1">{"'ROOF'!$B$6","'ROOF'!$B$6","'ROOF'!$B$6","'ROOF'!$B$6"}</definedName>
    <definedName name="B2BB" hidden="1">{"'ROOF'!$B$6","'ROOF'!$B$6","'ROOF'!$B$6","'ROOF'!$B$6"}</definedName>
    <definedName name="b2bbb" localSheetId="0" hidden="1">{"'ROOF'!$B$6","'ROOF'!$B$6","'ROOF'!$B$6","'ROOF'!$B$6"}</definedName>
    <definedName name="b2bbb" localSheetId="2" hidden="1">{"'ROOF'!$B$6","'ROOF'!$B$6","'ROOF'!$B$6","'ROOF'!$B$6"}</definedName>
    <definedName name="b2bbb" localSheetId="1" hidden="1">{"'ROOF'!$B$6","'ROOF'!$B$6","'ROOF'!$B$6","'ROOF'!$B$6"}</definedName>
    <definedName name="b2bbb" hidden="1">{"'ROOF'!$B$6","'ROOF'!$B$6","'ROOF'!$B$6","'ROOF'!$B$6"}</definedName>
    <definedName name="B2C" localSheetId="0" hidden="1">{"'ROOF'!$B$6","'ROOF'!$B$6","'ROOF'!$B$6","'ROOF'!$B$6"}</definedName>
    <definedName name="B2C" localSheetId="2" hidden="1">{"'ROOF'!$B$6","'ROOF'!$B$6","'ROOF'!$B$6","'ROOF'!$B$6"}</definedName>
    <definedName name="B2C" localSheetId="1" hidden="1">{"'ROOF'!$B$6","'ROOF'!$B$6","'ROOF'!$B$6","'ROOF'!$B$6"}</definedName>
    <definedName name="B2C" hidden="1">{"'ROOF'!$B$6","'ROOF'!$B$6","'ROOF'!$B$6","'ROOF'!$B$6"}</definedName>
    <definedName name="b2d" localSheetId="0" hidden="1">{"'ROOF'!$B$6","'ROOF'!$B$6","'ROOF'!$B$6","'ROOF'!$B$6"}</definedName>
    <definedName name="b2d" localSheetId="2" hidden="1">{"'ROOF'!$B$6","'ROOF'!$B$6","'ROOF'!$B$6","'ROOF'!$B$6"}</definedName>
    <definedName name="b2d" localSheetId="1" hidden="1">{"'ROOF'!$B$6","'ROOF'!$B$6","'ROOF'!$B$6","'ROOF'!$B$6"}</definedName>
    <definedName name="b2d" hidden="1">{"'ROOF'!$B$6","'ROOF'!$B$6","'ROOF'!$B$6","'ROOF'!$B$6"}</definedName>
    <definedName name="b2e" localSheetId="0" hidden="1">{"'ROOF'!$B$6","'ROOF'!$B$6","'ROOF'!$B$6","'ROOF'!$B$6"}</definedName>
    <definedName name="b2e" localSheetId="2" hidden="1">{"'ROOF'!$B$6","'ROOF'!$B$6","'ROOF'!$B$6","'ROOF'!$B$6"}</definedName>
    <definedName name="b2e" localSheetId="1" hidden="1">{"'ROOF'!$B$6","'ROOF'!$B$6","'ROOF'!$B$6","'ROOF'!$B$6"}</definedName>
    <definedName name="b2e" hidden="1">{"'ROOF'!$B$6","'ROOF'!$B$6","'ROOF'!$B$6","'ROOF'!$B$6"}</definedName>
    <definedName name="b2f" localSheetId="0" hidden="1">{"'ROOF'!$B$6","'ROOF'!$B$6","'ROOF'!$B$6","'ROOF'!$B$6"}</definedName>
    <definedName name="b2f" localSheetId="2" hidden="1">{"'ROOF'!$B$6","'ROOF'!$B$6","'ROOF'!$B$6","'ROOF'!$B$6"}</definedName>
    <definedName name="b2f" localSheetId="1" hidden="1">{"'ROOF'!$B$6","'ROOF'!$B$6","'ROOF'!$B$6","'ROOF'!$B$6"}</definedName>
    <definedName name="b2f" hidden="1">{"'ROOF'!$B$6","'ROOF'!$B$6","'ROOF'!$B$6","'ROOF'!$B$6"}</definedName>
    <definedName name="B2G" localSheetId="0" hidden="1">{"'ROOF'!$B$6","'ROOF'!$B$6","'ROOF'!$B$6","'ROOF'!$B$6"}</definedName>
    <definedName name="B2G" localSheetId="2" hidden="1">{"'ROOF'!$B$6","'ROOF'!$B$6","'ROOF'!$B$6","'ROOF'!$B$6"}</definedName>
    <definedName name="B2G" localSheetId="1" hidden="1">{"'ROOF'!$B$6","'ROOF'!$B$6","'ROOF'!$B$6","'ROOF'!$B$6"}</definedName>
    <definedName name="B2G" hidden="1">{"'ROOF'!$B$6","'ROOF'!$B$6","'ROOF'!$B$6","'ROOF'!$B$6"}</definedName>
    <definedName name="B2GG" localSheetId="0" hidden="1">{"'ROOF'!$B$6","'ROOF'!$B$6","'ROOF'!$B$6","'ROOF'!$B$6"}</definedName>
    <definedName name="B2GG" localSheetId="2" hidden="1">{"'ROOF'!$B$6","'ROOF'!$B$6","'ROOF'!$B$6","'ROOF'!$B$6"}</definedName>
    <definedName name="B2GG" localSheetId="1" hidden="1">{"'ROOF'!$B$6","'ROOF'!$B$6","'ROOF'!$B$6","'ROOF'!$B$6"}</definedName>
    <definedName name="B2GG" hidden="1">{"'ROOF'!$B$6","'ROOF'!$B$6","'ROOF'!$B$6","'ROOF'!$B$6"}</definedName>
    <definedName name="B2GSSL" localSheetId="0" hidden="1">{"'ROOF'!$B$6","'ROOF'!$B$6","'ROOF'!$B$6","'ROOF'!$B$6"}</definedName>
    <definedName name="B2GSSL" localSheetId="2" hidden="1">{"'ROOF'!$B$6","'ROOF'!$B$6","'ROOF'!$B$6","'ROOF'!$B$6"}</definedName>
    <definedName name="B2GSSL" localSheetId="1" hidden="1">{"'ROOF'!$B$6","'ROOF'!$B$6","'ROOF'!$B$6","'ROOF'!$B$6"}</definedName>
    <definedName name="B2GSSL" hidden="1">{"'ROOF'!$B$6","'ROOF'!$B$6","'ROOF'!$B$6","'ROOF'!$B$6"}</definedName>
    <definedName name="B2H" localSheetId="0" hidden="1">{"'ROOF'!$B$6","'ROOF'!$B$6","'ROOF'!$B$6","'ROOF'!$B$6"}</definedName>
    <definedName name="B2H" localSheetId="2" hidden="1">{"'ROOF'!$B$6","'ROOF'!$B$6","'ROOF'!$B$6","'ROOF'!$B$6"}</definedName>
    <definedName name="B2H" localSheetId="1" hidden="1">{"'ROOF'!$B$6","'ROOF'!$B$6","'ROOF'!$B$6","'ROOF'!$B$6"}</definedName>
    <definedName name="B2H" hidden="1">{"'ROOF'!$B$6","'ROOF'!$B$6","'ROOF'!$B$6","'ROOF'!$B$6"}</definedName>
    <definedName name="B2J" localSheetId="0" hidden="1">{"'ROOF'!$B$6","'ROOF'!$B$6","'ROOF'!$B$6","'ROOF'!$B$6"}</definedName>
    <definedName name="B2J" localSheetId="2" hidden="1">{"'ROOF'!$B$6","'ROOF'!$B$6","'ROOF'!$B$6","'ROOF'!$B$6"}</definedName>
    <definedName name="B2J" localSheetId="1" hidden="1">{"'ROOF'!$B$6","'ROOF'!$B$6","'ROOF'!$B$6","'ROOF'!$B$6"}</definedName>
    <definedName name="B2J" hidden="1">{"'ROOF'!$B$6","'ROOF'!$B$6","'ROOF'!$B$6","'ROOF'!$B$6"}</definedName>
    <definedName name="b2k" localSheetId="0" hidden="1">{"'ROOF'!$B$6","'ROOF'!$B$6","'ROOF'!$B$6","'ROOF'!$B$6"}</definedName>
    <definedName name="b2k" localSheetId="2" hidden="1">{"'ROOF'!$B$6","'ROOF'!$B$6","'ROOF'!$B$6","'ROOF'!$B$6"}</definedName>
    <definedName name="b2k" localSheetId="1" hidden="1">{"'ROOF'!$B$6","'ROOF'!$B$6","'ROOF'!$B$6","'ROOF'!$B$6"}</definedName>
    <definedName name="b2k" hidden="1">{"'ROOF'!$B$6","'ROOF'!$B$6","'ROOF'!$B$6","'ROOF'!$B$6"}</definedName>
    <definedName name="b2l" localSheetId="0" hidden="1">{"'ROOF'!$B$6","'ROOF'!$B$6","'ROOF'!$B$6","'ROOF'!$B$6"}</definedName>
    <definedName name="b2l" localSheetId="2" hidden="1">{"'ROOF'!$B$6","'ROOF'!$B$6","'ROOF'!$B$6","'ROOF'!$B$6"}</definedName>
    <definedName name="b2l" localSheetId="1" hidden="1">{"'ROOF'!$B$6","'ROOF'!$B$6","'ROOF'!$B$6","'ROOF'!$B$6"}</definedName>
    <definedName name="b2l" hidden="1">{"'ROOF'!$B$6","'ROOF'!$B$6","'ROOF'!$B$6","'ROOF'!$B$6"}</definedName>
    <definedName name="b3sl" localSheetId="0" hidden="1">{"'ROOF'!$B$6","'ROOF'!$B$6","'ROOF'!$B$6","'ROOF'!$B$6"}</definedName>
    <definedName name="b3sl" localSheetId="2" hidden="1">{"'ROOF'!$B$6","'ROOF'!$B$6","'ROOF'!$B$6","'ROOF'!$B$6"}</definedName>
    <definedName name="b3sl" localSheetId="1" hidden="1">{"'ROOF'!$B$6","'ROOF'!$B$6","'ROOF'!$B$6","'ROOF'!$B$6"}</definedName>
    <definedName name="b3sl" hidden="1">{"'ROOF'!$B$6","'ROOF'!$B$6","'ROOF'!$B$6","'ROOF'!$B$6"}</definedName>
    <definedName name="b5sl" localSheetId="0" hidden="1">{"'ROOF'!$B$6","'ROOF'!$B$6","'ROOF'!$B$6","'ROOF'!$B$6"}</definedName>
    <definedName name="b5sl" localSheetId="2" hidden="1">{"'ROOF'!$B$6","'ROOF'!$B$6","'ROOF'!$B$6","'ROOF'!$B$6"}</definedName>
    <definedName name="b5sl" localSheetId="1" hidden="1">{"'ROOF'!$B$6","'ROOF'!$B$6","'ROOF'!$B$6","'ROOF'!$B$6"}</definedName>
    <definedName name="b5sl" hidden="1">{"'ROOF'!$B$6","'ROOF'!$B$6","'ROOF'!$B$6","'ROOF'!$B$6"}</definedName>
    <definedName name="b5slL" localSheetId="0" hidden="1">{"'ROOF'!$B$6","'ROOF'!$B$6","'ROOF'!$B$6","'ROOF'!$B$6"}</definedName>
    <definedName name="b5slL" localSheetId="2" hidden="1">{"'ROOF'!$B$6","'ROOF'!$B$6","'ROOF'!$B$6","'ROOF'!$B$6"}</definedName>
    <definedName name="b5slL" localSheetId="1" hidden="1">{"'ROOF'!$B$6","'ROOF'!$B$6","'ROOF'!$B$6","'ROOF'!$B$6"}</definedName>
    <definedName name="b5slL" hidden="1">{"'ROOF'!$B$6","'ROOF'!$B$6","'ROOF'!$B$6","'ROOF'!$B$6"}</definedName>
    <definedName name="Beg_Bal">#REF!</definedName>
    <definedName name="BGHG" localSheetId="0" hidden="1">{#N/A,#N/A,FALSE,"估價單  (3)"}</definedName>
    <definedName name="BGHG" localSheetId="2" hidden="1">{#N/A,#N/A,FALSE,"估價單  (3)"}</definedName>
    <definedName name="BGHG" localSheetId="1" hidden="1">{#N/A,#N/A,FALSE,"估價單  (3)"}</definedName>
    <definedName name="BGHG" hidden="1">{#N/A,#N/A,FALSE,"估價單  (3)"}</definedName>
    <definedName name="BHC" hidden="1">[8]MOS!$D$6:$D$15</definedName>
    <definedName name="BSIPbPageSetupChartSize" hidden="1">1</definedName>
    <definedName name="BSIPbPageSetupChartSize_0" hidden="1">0</definedName>
    <definedName name="BSIPbPageSetupDraftQuality" hidden="1">1</definedName>
    <definedName name="BSIPbPageSetupDraftQuality_0" hidden="1">0</definedName>
    <definedName name="BSIPbPageSetupDrawingColor" hidden="1">1</definedName>
    <definedName name="BSIPbPageSetupDrawingColor_0" hidden="1">0</definedName>
    <definedName name="BSIPbPageSetupFitToPagesTall" hidden="1">1</definedName>
    <definedName name="BSIPbPageSetupFitToPagesTall_0" hidden="1">1</definedName>
    <definedName name="BSIPbPageSetupFitToPagesWide" hidden="1">1</definedName>
    <definedName name="BSIPbPageSetupFitToPagesWide_0" hidden="1">1</definedName>
    <definedName name="BSIPbPageSetupMediaName" hidden="1">1</definedName>
    <definedName name="BSIPbPageSetupMediaName_0" hidden="1">"ISO_A4_(210.00_x_297.00_MM)"</definedName>
    <definedName name="BSIPbPageSetupPageOrientation" hidden="1">1</definedName>
    <definedName name="BSIPbPageSetupPageOrientation_0" hidden="1">1</definedName>
    <definedName name="BSIPbPageSetupPaperHeight" hidden="1">1</definedName>
    <definedName name="BSIPbPageSetupPaperHeight_0" hidden="1">842.00031496063</definedName>
    <definedName name="BSIPbPageSetupPaperMarginBottom" hidden="1">1</definedName>
    <definedName name="BSIPbPageSetupPaperMarginBottom_0" hidden="1">0</definedName>
    <definedName name="BSIPbPageSetupPaperMarginFooter" hidden="1">1</definedName>
    <definedName name="BSIPbPageSetupPaperMarginFooter_0" hidden="1">0</definedName>
    <definedName name="BSIPbPageSetupPaperMarginHeader" hidden="1">1</definedName>
    <definedName name="BSIPbPageSetupPaperMarginHeader_0" hidden="1">0</definedName>
    <definedName name="BSIPbPageSetupPaperMarginLeft" hidden="1">1</definedName>
    <definedName name="BSIPbPageSetupPaperMarginLeft_0" hidden="1">0</definedName>
    <definedName name="BSIPbPageSetupPaperMarginRight" hidden="1">1</definedName>
    <definedName name="BSIPbPageSetupPaperMarginRight_0" hidden="1">0</definedName>
    <definedName name="BSIPbPageSetupPaperMarginTop" hidden="1">1</definedName>
    <definedName name="BSIPbPageSetupPaperMarginTop_0" hidden="1">0</definedName>
    <definedName name="BSIPbPageSetupPaperWidth" hidden="1">1</definedName>
    <definedName name="BSIPbPageSetupPaperWidth_0" hidden="1">595.218897637795</definedName>
    <definedName name="BSIPbPageSetupPlotSizeType" hidden="1">1</definedName>
    <definedName name="BSIPbPageSetupPlotSizeType_0" hidden="1">1</definedName>
    <definedName name="BSIPbPageSetupPrintCellErrors" hidden="1">1</definedName>
    <definedName name="BSIPbPageSetupPrintCellErrors_0" hidden="1">0</definedName>
    <definedName name="BSIPbPageSetupPrintComments" hidden="1">1</definedName>
    <definedName name="BSIPbPageSetupPrintComments_0" hidden="1">-4142</definedName>
    <definedName name="BSIPbPageSetupPrintGridlines" hidden="1">1</definedName>
    <definedName name="BSIPbPageSetupPrintGridlines_0" hidden="1">0</definedName>
    <definedName name="BSIPbPageSetupUseStandardMargins" hidden="1">1</definedName>
    <definedName name="BSIPbPageSetupUseStandardMargins_0" hidden="1">0</definedName>
    <definedName name="BSIPbPageSetupUseZoom" hidden="1">1</definedName>
    <definedName name="BSIPbPageSetupUseZoom_0" hidden="1">1</definedName>
    <definedName name="BSIPbPageSetupZoom" hidden="1">1</definedName>
    <definedName name="BSIPbPageSetupZoom_0" hidden="1">100</definedName>
    <definedName name="BSIStampsEx" hidden="1">1</definedName>
    <definedName name="BSIStampsEx_0" hidden="1">"PreliminaryþC:\ProgramData\Bluebeam Software\Bluebeam Revu\Stamps\Preliminary.pdfþ0þ0þ1þ0þ0þ100þ100"</definedName>
    <definedName name="BSIWhichPageSetup" hidden="1">1</definedName>
    <definedName name="BSIWhichPageSetup_0" hidden="1">"0þ"</definedName>
    <definedName name="cables" localSheetId="0" hidden="1">{"IMRAK42x8x8",#N/A,TRUE,"IMRAK 1400 42U 800X800";"IMRAK32x6x6",#N/A,TRUE,"IMRAK 1400 32U 600x600";"IMRAK42x12x8",#N/A,TRUE,"IMRAK 1400 42U 1200x800";"IMRAK15x6x4",#N/A,TRUE,"IMRAK 400 15U FRONT SECTION"}</definedName>
    <definedName name="cables" localSheetId="2" hidden="1">{"IMRAK42x8x8",#N/A,TRUE,"IMRAK 1400 42U 800X800";"IMRAK32x6x6",#N/A,TRUE,"IMRAK 1400 32U 600x600";"IMRAK42x12x8",#N/A,TRUE,"IMRAK 1400 42U 1200x800";"IMRAK15x6x4",#N/A,TRUE,"IMRAK 400 15U FRONT SECTION"}</definedName>
    <definedName name="cables" localSheetId="1" hidden="1">{"IMRAK42x8x8",#N/A,TRUE,"IMRAK 1400 42U 800X800";"IMRAK32x6x6",#N/A,TRUE,"IMRAK 1400 32U 600x600";"IMRAK42x12x8",#N/A,TRUE,"IMRAK 1400 42U 1200x800";"IMRAK15x6x4",#N/A,TRUE,"IMRAK 400 15U FRONT SECTION"}</definedName>
    <definedName name="cables" hidden="1">{"IMRAK42x8x8",#N/A,TRUE,"IMRAK 1400 42U 800X800";"IMRAK32x6x6",#N/A,TRUE,"IMRAK 1400 32U 600x600";"IMRAK42x12x8",#N/A,TRUE,"IMRAK 1400 42U 1200x800";"IMRAK15x6x4",#N/A,TRUE,"IMRAK 400 15U FRONT SECTION"}</definedName>
    <definedName name="cashfl" localSheetId="0" hidden="1">{#N/A,#N/A,TRUE,"Cover";#N/A,#N/A,TRUE,"Conts";#N/A,#N/A,TRUE,"VOS";#N/A,#N/A,TRUE,"Warrington";#N/A,#N/A,TRUE,"Widnes"}</definedName>
    <definedName name="cashfl" localSheetId="2" hidden="1">{#N/A,#N/A,TRUE,"Cover";#N/A,#N/A,TRUE,"Conts";#N/A,#N/A,TRUE,"VOS";#N/A,#N/A,TRUE,"Warrington";#N/A,#N/A,TRUE,"Widnes"}</definedName>
    <definedName name="cashfl" localSheetId="1" hidden="1">{#N/A,#N/A,TRUE,"Cover";#N/A,#N/A,TRUE,"Conts";#N/A,#N/A,TRUE,"VOS";#N/A,#N/A,TRUE,"Warrington";#N/A,#N/A,TRUE,"Widnes"}</definedName>
    <definedName name="cashfl" hidden="1">{#N/A,#N/A,TRUE,"Cover";#N/A,#N/A,TRUE,"Conts";#N/A,#N/A,TRUE,"VOS";#N/A,#N/A,TRUE,"Warrington";#N/A,#N/A,TRUE,"Widnes"}</definedName>
    <definedName name="CCR" localSheetId="0" hidden="1">{#N/A,#N/A,TRUE,"Cover";#N/A,#N/A,TRUE,"Conts";#N/A,#N/A,TRUE,"VOS";#N/A,#N/A,TRUE,"Warrington";#N/A,#N/A,TRUE,"Widnes"}</definedName>
    <definedName name="CCR" localSheetId="2" hidden="1">{#N/A,#N/A,TRUE,"Cover";#N/A,#N/A,TRUE,"Conts";#N/A,#N/A,TRUE,"VOS";#N/A,#N/A,TRUE,"Warrington";#N/A,#N/A,TRUE,"Widnes"}</definedName>
    <definedName name="CCR" localSheetId="1" hidden="1">{#N/A,#N/A,TRUE,"Cover";#N/A,#N/A,TRUE,"Conts";#N/A,#N/A,TRUE,"VOS";#N/A,#N/A,TRUE,"Warrington";#N/A,#N/A,TRUE,"Widnes"}</definedName>
    <definedName name="CCR" hidden="1">{#N/A,#N/A,TRUE,"Cover";#N/A,#N/A,TRUE,"Conts";#N/A,#N/A,TRUE,"VOS";#N/A,#N/A,TRUE,"Warrington";#N/A,#N/A,TRUE,"Widnes"}</definedName>
    <definedName name="CD" hidden="1">[7]Cash2!$K$16:$K$36</definedName>
    <definedName name="CM" localSheetId="0" hidden="1">{#N/A,#N/A,FALSE,"MARCH"}</definedName>
    <definedName name="CM" localSheetId="2" hidden="1">{#N/A,#N/A,FALSE,"MARCH"}</definedName>
    <definedName name="CM" localSheetId="1" hidden="1">{#N/A,#N/A,FALSE,"MARCH"}</definedName>
    <definedName name="CM" hidden="1">{#N/A,#N/A,FALSE,"MARCH"}</definedName>
    <definedName name="Code" localSheetId="4" hidden="1">#REF!</definedName>
    <definedName name="Code" hidden="1">#REF!</definedName>
    <definedName name="CoE">[9]Assumptions!$E$20</definedName>
    <definedName name="Cum_Int">#REF!</definedName>
    <definedName name="cut" hidden="1">[10]MOS!$A$16:$A$26</definedName>
    <definedName name="Dad" localSheetId="0" hidden="1">{#N/A,#N/A,FALSE,"MARCH"}</definedName>
    <definedName name="Dad" localSheetId="2" hidden="1">{#N/A,#N/A,FALSE,"MARCH"}</definedName>
    <definedName name="Dad" localSheetId="1" hidden="1">{#N/A,#N/A,FALSE,"MARCH"}</definedName>
    <definedName name="Dad" hidden="1">{#N/A,#N/A,FALSE,"MARCH"}</definedName>
    <definedName name="DAdsaD" localSheetId="4" hidden="1">'[1]Rate Analysis'!#REF!</definedName>
    <definedName name="DAdsaD" hidden="1">'[1]Rate Analysis'!#REF!</definedName>
    <definedName name="Data">#REF!</definedName>
    <definedName name="data1" localSheetId="4" hidden="1">#REF!</definedName>
    <definedName name="data1" hidden="1">#REF!</definedName>
    <definedName name="data2" localSheetId="4" hidden="1">#REF!</definedName>
    <definedName name="data2" hidden="1">#REF!</definedName>
    <definedName name="data3" localSheetId="4" hidden="1">#REF!</definedName>
    <definedName name="data3" hidden="1">#REF!</definedName>
    <definedName name="Daywork1" localSheetId="0" hidden="1">{#N/A,#N/A,FALSE,"MARCH"}</definedName>
    <definedName name="Daywork1" localSheetId="2" hidden="1">{#N/A,#N/A,FALSE,"MARCH"}</definedName>
    <definedName name="Daywork1" localSheetId="1" hidden="1">{#N/A,#N/A,FALSE,"MARCH"}</definedName>
    <definedName name="Daywork1" hidden="1">{#N/A,#N/A,FALSE,"MARCH"}</definedName>
    <definedName name="DDFEWFFW" localSheetId="4" hidden="1">'[2]Rate Analysis'!#REF!</definedName>
    <definedName name="DDFEWFFW" hidden="1">'[2]Rate Analysis'!#REF!</definedName>
    <definedName name="debt_portion">[9]Assumptions!$E$150</definedName>
    <definedName name="dffddf" localSheetId="0" hidden="1">{"'Break down'!$A$4"}</definedName>
    <definedName name="dffddf" localSheetId="2" hidden="1">{"'Break down'!$A$4"}</definedName>
    <definedName name="dffddf" localSheetId="1" hidden="1">{"'Break down'!$A$4"}</definedName>
    <definedName name="dffddf" hidden="1">{"'Break down'!$A$4"}</definedName>
    <definedName name="Discount" localSheetId="4" hidden="1">#REF!</definedName>
    <definedName name="Discount" hidden="1">#REF!</definedName>
    <definedName name="display_area_2" localSheetId="4" hidden="1">#REF!</definedName>
    <definedName name="display_area_2" hidden="1">#REF!</definedName>
    <definedName name="ed" localSheetId="4" hidden="1">[4]FitOutConfCentre!#REF!</definedName>
    <definedName name="ed" hidden="1">[4]FitOutConfCentre!#REF!</definedName>
    <definedName name="Ele" localSheetId="0" hidden="1">{"'Break down'!$A$4"}</definedName>
    <definedName name="Ele" localSheetId="2" hidden="1">{"'Break down'!$A$4"}</definedName>
    <definedName name="Ele" localSheetId="1" hidden="1">{"'Break down'!$A$4"}</definedName>
    <definedName name="Ele" hidden="1">{"'Break down'!$A$4"}</definedName>
    <definedName name="End_Bal">#REF!</definedName>
    <definedName name="equity">[11]Assumptions!$G$18</definedName>
    <definedName name="estimateb" localSheetId="0" hidden="1">{#N/A,#N/A,TRUE,"Cover";#N/A,#N/A,TRUE,"Conts";#N/A,#N/A,TRUE,"VOS";#N/A,#N/A,TRUE,"Warrington";#N/A,#N/A,TRUE,"Widnes"}</definedName>
    <definedName name="estimateb" localSheetId="2" hidden="1">{#N/A,#N/A,TRUE,"Cover";#N/A,#N/A,TRUE,"Conts";#N/A,#N/A,TRUE,"VOS";#N/A,#N/A,TRUE,"Warrington";#N/A,#N/A,TRUE,"Widnes"}</definedName>
    <definedName name="estimateb" localSheetId="1" hidden="1">{#N/A,#N/A,TRUE,"Cover";#N/A,#N/A,TRUE,"Conts";#N/A,#N/A,TRUE,"VOS";#N/A,#N/A,TRUE,"Warrington";#N/A,#N/A,TRUE,"Widnes"}</definedName>
    <definedName name="estimateb" hidden="1">{#N/A,#N/A,TRUE,"Cover";#N/A,#N/A,TRUE,"Conts";#N/A,#N/A,TRUE,"VOS";#N/A,#N/A,TRUE,"Warrington";#N/A,#N/A,TRUE,"Widnes"}</definedName>
    <definedName name="ewdsd" localSheetId="0" hidden="1">{"'Break down'!$A$4"}</definedName>
    <definedName name="ewdsd" localSheetId="2" hidden="1">{"'Break down'!$A$4"}</definedName>
    <definedName name="ewdsd" localSheetId="1" hidden="1">{"'Break down'!$A$4"}</definedName>
    <definedName name="ewdsd" hidden="1">{"'Break down'!$A$4"}</definedName>
    <definedName name="eXCLUSIONS" localSheetId="0" hidden="1">{#N/A,#N/A,TRUE,"Cover";#N/A,#N/A,TRUE,"Conts";#N/A,#N/A,TRUE,"VOS";#N/A,#N/A,TRUE,"Warrington";#N/A,#N/A,TRUE,"Widnes"}</definedName>
    <definedName name="eXCLUSIONS" localSheetId="2" hidden="1">{#N/A,#N/A,TRUE,"Cover";#N/A,#N/A,TRUE,"Conts";#N/A,#N/A,TRUE,"VOS";#N/A,#N/A,TRUE,"Warrington";#N/A,#N/A,TRUE,"Widnes"}</definedName>
    <definedName name="eXCLUSIONS" localSheetId="1" hidden="1">{#N/A,#N/A,TRUE,"Cover";#N/A,#N/A,TRUE,"Conts";#N/A,#N/A,TRUE,"VOS";#N/A,#N/A,TRUE,"Warrington";#N/A,#N/A,TRUE,"Widnes"}</definedName>
    <definedName name="eXCLUSIONS" hidden="1">{#N/A,#N/A,TRUE,"Cover";#N/A,#N/A,TRUE,"Conts";#N/A,#N/A,TRUE,"VOS";#N/A,#N/A,TRUE,"Warrington";#N/A,#N/A,TRUE,"Widnes"}</definedName>
    <definedName name="Extra_Pay">#REF!</definedName>
    <definedName name="FCode" localSheetId="4" hidden="1">#REF!</definedName>
    <definedName name="FCode" hidden="1">#REF!</definedName>
    <definedName name="Fffef" localSheetId="0" hidden="1">{#N/A,#N/A,FALSE,"MARCH"}</definedName>
    <definedName name="Fffef" localSheetId="2" hidden="1">{#N/A,#N/A,FALSE,"MARCH"}</definedName>
    <definedName name="Fffef" localSheetId="1" hidden="1">{#N/A,#N/A,FALSE,"MARCH"}</definedName>
    <definedName name="Fffef" hidden="1">{#N/A,#N/A,FALSE,"MARCH"}</definedName>
    <definedName name="fFFF" localSheetId="0" hidden="1">{#N/A,#N/A,FALSE,"MARCH"}</definedName>
    <definedName name="fFFF" localSheetId="2" hidden="1">{#N/A,#N/A,FALSE,"MARCH"}</definedName>
    <definedName name="fFFF" localSheetId="1" hidden="1">{#N/A,#N/A,FALSE,"MARCH"}</definedName>
    <definedName name="fFFF" hidden="1">{#N/A,#N/A,FALSE,"MARCH"}</definedName>
    <definedName name="fggg" localSheetId="4" hidden="1">[4]FitOutConfCentre!#REF!</definedName>
    <definedName name="fggg" hidden="1">[4]FitOutConfCentre!#REF!</definedName>
    <definedName name="FILL" hidden="1">[10]MOS!$A$16:$A$26</definedName>
    <definedName name="FReport5" localSheetId="0" hidden="1">{#N/A,#N/A,FALSE,"MARCH"}</definedName>
    <definedName name="FReport5" localSheetId="2" hidden="1">{#N/A,#N/A,FALSE,"MARCH"}</definedName>
    <definedName name="FReport5" localSheetId="1" hidden="1">{#N/A,#N/A,FALSE,"MARCH"}</definedName>
    <definedName name="FReport5" hidden="1">{#N/A,#N/A,FALSE,"MARCH"}</definedName>
    <definedName name="FREPRT6" localSheetId="0" hidden="1">{#N/A,#N/A,FALSE,"MARCH"}</definedName>
    <definedName name="FREPRT6" localSheetId="2" hidden="1">{#N/A,#N/A,FALSE,"MARCH"}</definedName>
    <definedName name="FREPRT6" localSheetId="1" hidden="1">{#N/A,#N/A,FALSE,"MARCH"}</definedName>
    <definedName name="FREPRT6" hidden="1">{#N/A,#N/A,FALSE,"MARCH"}</definedName>
    <definedName name="fsdd" localSheetId="4" hidden="1">'[1]Rate Analysis'!#REF!</definedName>
    <definedName name="fsdd" hidden="1">'[1]Rate Analysis'!#REF!</definedName>
    <definedName name="Full_Print">#REF!</definedName>
    <definedName name="gfds" localSheetId="4" hidden="1">'[12]Rate Analysis'!#REF!</definedName>
    <definedName name="gfds" hidden="1">'[12]Rate Analysis'!#REF!</definedName>
    <definedName name="gp_cont">[11]Assumptions!$E$60</definedName>
    <definedName name="gp_share">[9]Assumptions!$E$161</definedName>
    <definedName name="gssl" localSheetId="0" hidden="1">{"'ROOF'!$B$6","'ROOF'!$B$6","'ROOF'!$B$6","'ROOF'!$B$6"}</definedName>
    <definedName name="gssl" localSheetId="2" hidden="1">{"'ROOF'!$B$6","'ROOF'!$B$6","'ROOF'!$B$6","'ROOF'!$B$6"}</definedName>
    <definedName name="gssl" localSheetId="1" hidden="1">{"'ROOF'!$B$6","'ROOF'!$B$6","'ROOF'!$B$6","'ROOF'!$B$6"}</definedName>
    <definedName name="gssl" hidden="1">{"'ROOF'!$B$6","'ROOF'!$B$6","'ROOF'!$B$6","'ROOF'!$B$6"}</definedName>
    <definedName name="Header_Row" localSheetId="4">ROW(#REF!)</definedName>
    <definedName name="Header_Row">ROW(#REF!)</definedName>
    <definedName name="HHG" localSheetId="0" hidden="1">{"'ROOF'!$B$6","'ROOF'!$B$6","'ROOF'!$B$6","'ROOF'!$B$6"}</definedName>
    <definedName name="HHG" localSheetId="2" hidden="1">{"'ROOF'!$B$6","'ROOF'!$B$6","'ROOF'!$B$6","'ROOF'!$B$6"}</definedName>
    <definedName name="HHG" localSheetId="1" hidden="1">{"'ROOF'!$B$6","'ROOF'!$B$6","'ROOF'!$B$6","'ROOF'!$B$6"}</definedName>
    <definedName name="HHG" hidden="1">{"'ROOF'!$B$6","'ROOF'!$B$6","'ROOF'!$B$6","'ROOF'!$B$6"}</definedName>
    <definedName name="HiddenRows" localSheetId="4" hidden="1">#REF!</definedName>
    <definedName name="HiddenRows" hidden="1">#REF!</definedName>
    <definedName name="hjk" localSheetId="0" hidden="1">{#N/A,#N/A,FALSE,"MARCH"}</definedName>
    <definedName name="hjk" localSheetId="2" hidden="1">{#N/A,#N/A,FALSE,"MARCH"}</definedName>
    <definedName name="hjk" localSheetId="1" hidden="1">{#N/A,#N/A,FALSE,"MARCH"}</definedName>
    <definedName name="hjk" hidden="1">{#N/A,#N/A,FALSE,"MARCH"}</definedName>
    <definedName name="HTML_CodePage" hidden="1">1252</definedName>
    <definedName name="HTML_Control" localSheetId="0" hidden="1">{"'ROOF'!$B$6","'ROOF'!$B$6","'ROOF'!$B$6","'ROOF'!$B$6"}</definedName>
    <definedName name="HTML_Control" localSheetId="2" hidden="1">{"'ROOF'!$B$6","'ROOF'!$B$6","'ROOF'!$B$6","'ROOF'!$B$6"}</definedName>
    <definedName name="HTML_Control" localSheetId="1" hidden="1">{"'ROOF'!$B$6","'ROOF'!$B$6","'ROOF'!$B$6","'ROOF'!$B$6"}</definedName>
    <definedName name="HTML_Control" hidden="1">{"'ROOF'!$B$6","'ROOF'!$B$6","'ROOF'!$B$6","'ROOF'!$B$6"}</definedName>
    <definedName name="HTML_Description" hidden="1">""</definedName>
    <definedName name="HTML_Email" hidden="1">""</definedName>
    <definedName name="HTML_Header" hidden="1">"ROOF"</definedName>
    <definedName name="HTML_LastUpdate" hidden="1">"13-Jan-01"</definedName>
    <definedName name="HTML_LineAfter" hidden="1">FALSE</definedName>
    <definedName name="HTML_LineBefore" hidden="1">FALSE</definedName>
    <definedName name="HTML_Name" hidden="1">"JAGDISH VISHAVADIA"</definedName>
    <definedName name="HTML_OBDlg2" hidden="1">TRUE</definedName>
    <definedName name="HTML_OBDlg4" hidden="1">TRUE</definedName>
    <definedName name="HTML_OS" hidden="1">0</definedName>
    <definedName name="HTML_PathFile" hidden="1">"C:\MSOFFICE\EXCEL\T\T259\MyHTML.htm"</definedName>
    <definedName name="HTML_Title" hidden="1">"T259p1"</definedName>
    <definedName name="hurdle">[9]Assumptions!$E$157</definedName>
    <definedName name="hurdle_rate">[11]Assumptions!$E$51</definedName>
    <definedName name="hyy" localSheetId="4" hidden="1">[4]FitOutConfCentre!#REF!</definedName>
    <definedName name="hyy" hidden="1">[4]FitOutConfCentre!#REF!</definedName>
    <definedName name="I" localSheetId="4" hidden="1">'[13]Rate Analysis'!#REF!</definedName>
    <definedName name="I" hidden="1">'[13]Rate Analysis'!#REF!</definedName>
    <definedName name="ijn" localSheetId="0" hidden="1">{#N/A,#N/A,FALSE,"MARCH"}</definedName>
    <definedName name="ijn" localSheetId="2" hidden="1">{#N/A,#N/A,FALSE,"MARCH"}</definedName>
    <definedName name="ijn" localSheetId="1" hidden="1">{#N/A,#N/A,FALSE,"MARCH"}</definedName>
    <definedName name="ijn" hidden="1">{#N/A,#N/A,FALSE,"MARCH"}</definedName>
    <definedName name="income_tax">[9]Assumptions!$E$8</definedName>
    <definedName name="Indirect" localSheetId="0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Indirect" localSheetId="2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Indirect" localSheetId="1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Indirect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Int">#REF!</definedName>
    <definedName name="int_rate">[9]Assumptions!$E$153</definedName>
    <definedName name="Interest_Rate">#REF!</definedName>
    <definedName name="IntroPrintArea" localSheetId="4" hidden="1">#REF!</definedName>
    <definedName name="IntroPrintArea" hidden="1">#REF!</definedName>
    <definedName name="jmjkjk" localSheetId="0" hidden="1">{"'Break down'!$A$4"}</definedName>
    <definedName name="jmjkjk" localSheetId="2" hidden="1">{"'Break down'!$A$4"}</definedName>
    <definedName name="jmjkjk" localSheetId="1" hidden="1">{"'Break down'!$A$4"}</definedName>
    <definedName name="jmjkjk" hidden="1">{"'Break down'!$A$4"}</definedName>
    <definedName name="job.no" hidden="1">[14]Database!$C$6:$C$26</definedName>
    <definedName name="kgj" localSheetId="0" hidden="1">{#N/A,#N/A,FALSE,"MARCH"}</definedName>
    <definedName name="kgj" localSheetId="2" hidden="1">{#N/A,#N/A,FALSE,"MARCH"}</definedName>
    <definedName name="kgj" localSheetId="1" hidden="1">{#N/A,#N/A,FALSE,"MARCH"}</definedName>
    <definedName name="kgj" hidden="1">{#N/A,#N/A,FALSE,"MARCH"}</definedName>
    <definedName name="khalid" localSheetId="4" hidden="1">[4]FitOutConfCentre!#REF!</definedName>
    <definedName name="khalid" hidden="1">[4]FitOutConfCentre!#REF!</definedName>
    <definedName name="kij" localSheetId="0" hidden="1">{#N/A,#N/A,FALSE,"MARCH"}</definedName>
    <definedName name="kij" localSheetId="2" hidden="1">{#N/A,#N/A,FALSE,"MARCH"}</definedName>
    <definedName name="kij" localSheetId="1" hidden="1">{#N/A,#N/A,FALSE,"MARCH"}</definedName>
    <definedName name="kij" hidden="1">{#N/A,#N/A,FALSE,"MARCH"}</definedName>
    <definedName name="Last_Row" localSheetId="0">IF('15 acres-65% (30 Blocks)'!Values_Entered,[0]!Header_Row+'15 acres-65% (30 Blocks)'!Number_of_Payments,[0]!Header_Row)</definedName>
    <definedName name="Last_Row" localSheetId="2">IF('15 acres-65% (35% GC)'!Values_Entered,[0]!Header_Row+'15 acres-65% (35% GC)'!Number_of_Payments,[0]!Header_Row)</definedName>
    <definedName name="Last_Row" localSheetId="3">IF('15 acres-65% (Optimal)'!Values_Entered,[0]!Header_Row+'15 acres-65% (Optimal)'!Number_of_Payments,[0]!Header_Row)</definedName>
    <definedName name="Last_Row" localSheetId="1">IF('15 acres-65% (Optimal2)'!Values_Entered,[0]!Header_Row+'15 acres-65% (Optimal2)'!Number_of_Payments,[0]!Header_Row)</definedName>
    <definedName name="Last_Row" localSheetId="4">IF('TPS Analysis '!Values_Entered,'TPS Analysis '!Header_Row+'TPS Analysis '!Number_of_Payments,'TPS Analysis '!Header_Row)</definedName>
    <definedName name="Last_Row">IF(Values_Entered,Header_Row+Number_of_Payments,Header_Row)</definedName>
    <definedName name="lifts" localSheetId="4" hidden="1">'[1]Rate Analysis'!#REF!</definedName>
    <definedName name="lifts" hidden="1">'[1]Rate Analysis'!#REF!</definedName>
    <definedName name="Loan_Amount">#REF!</definedName>
    <definedName name="Loan_Start">#REF!</definedName>
    <definedName name="Loan_Years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p_share">[9]Assumptions!$E$162</definedName>
    <definedName name="Machinary" localSheetId="0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Machinary" localSheetId="2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Machinary" localSheetId="1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Machinary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mahe" localSheetId="0" hidden="1">{#N/A,#N/A,FALSE,"估價單  (3)"}</definedName>
    <definedName name="mahe" localSheetId="2" hidden="1">{#N/A,#N/A,FALSE,"估價單  (3)"}</definedName>
    <definedName name="mahe" localSheetId="1" hidden="1">{#N/A,#N/A,FALSE,"估價單  (3)"}</definedName>
    <definedName name="mahe" hidden="1">{#N/A,#N/A,FALSE,"估價單  (3)"}</definedName>
    <definedName name="mainu" localSheetId="0" hidden="1">{"'ROOF'!$B$6","'ROOF'!$B$6","'ROOF'!$B$6","'ROOF'!$B$6"}</definedName>
    <definedName name="mainu" localSheetId="2" hidden="1">{"'ROOF'!$B$6","'ROOF'!$B$6","'ROOF'!$B$6","'ROOF'!$B$6"}</definedName>
    <definedName name="mainu" localSheetId="1" hidden="1">{"'ROOF'!$B$6","'ROOF'!$B$6","'ROOF'!$B$6","'ROOF'!$B$6"}</definedName>
    <definedName name="mainu" hidden="1">{"'ROOF'!$B$6","'ROOF'!$B$6","'ROOF'!$B$6","'ROOF'!$B$6"}</definedName>
    <definedName name="man" localSheetId="0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man" localSheetId="2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man" localSheetId="1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man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MAR" localSheetId="0" hidden="1">{#N/A,#N/A,FALSE,"MARCH"}</definedName>
    <definedName name="MAR" localSheetId="2" hidden="1">{#N/A,#N/A,FALSE,"MARCH"}</definedName>
    <definedName name="MAR" localSheetId="1" hidden="1">{#N/A,#N/A,FALSE,"MARCH"}</definedName>
    <definedName name="MAR" hidden="1">{#N/A,#N/A,FALSE,"MARCH"}</definedName>
    <definedName name="May" localSheetId="0" hidden="1">{#N/A,#N/A,FALSE,"MARCH"}</definedName>
    <definedName name="May" localSheetId="2" hidden="1">{#N/A,#N/A,FALSE,"MARCH"}</definedName>
    <definedName name="May" localSheetId="1" hidden="1">{#N/A,#N/A,FALSE,"MARCH"}</definedName>
    <definedName name="May" hidden="1">{#N/A,#N/A,FALSE,"MARCH"}</definedName>
    <definedName name="mm" localSheetId="0" hidden="1">{#N/A,#N/A,FALSE,"MARCH"}</definedName>
    <definedName name="mm" localSheetId="2" hidden="1">{#N/A,#N/A,FALSE,"MARCH"}</definedName>
    <definedName name="mm" localSheetId="1" hidden="1">{#N/A,#N/A,FALSE,"MARCH"}</definedName>
    <definedName name="mm" hidden="1">{#N/A,#N/A,FALSE,"MARCH"}</definedName>
    <definedName name="nandan" localSheetId="0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nandan" localSheetId="2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nandan" localSheetId="1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nandan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NGK" localSheetId="0" hidden="1">{#N/A,#N/A,FALSE,"估價單  (3)"}</definedName>
    <definedName name="NGK" localSheetId="2" hidden="1">{#N/A,#N/A,FALSE,"估價單  (3)"}</definedName>
    <definedName name="NGK" localSheetId="1" hidden="1">{#N/A,#N/A,FALSE,"估價單  (3)"}</definedName>
    <definedName name="NGK" hidden="1">{#N/A,#N/A,FALSE,"估價單  (3)"}</definedName>
    <definedName name="Num_Pmt_Per_Year">#REF!</definedName>
    <definedName name="Number_of_Payments" localSheetId="0">MATCH(0.01,End_Bal,-1)+1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 localSheetId="4">MATCH(0.01,End_Bal,-1)+1</definedName>
    <definedName name="Number_of_Payments">MATCH(0.01,End_Bal,-1)+1</definedName>
    <definedName name="O" hidden="1">[6]MOS!$E$6:$E$15</definedName>
    <definedName name="ok" localSheetId="0" hidden="1">{#N/A,#N/A,FALSE,"MARCH"}</definedName>
    <definedName name="ok" localSheetId="2" hidden="1">{#N/A,#N/A,FALSE,"MARCH"}</definedName>
    <definedName name="ok" localSheetId="1" hidden="1">{#N/A,#N/A,FALSE,"MARCH"}</definedName>
    <definedName name="ok" hidden="1">{#N/A,#N/A,FALSE,"MARCH"}</definedName>
    <definedName name="okko" localSheetId="0" hidden="1">{#N/A,#N/A,FALSE,"MARCH"}</definedName>
    <definedName name="okko" localSheetId="2" hidden="1">{#N/A,#N/A,FALSE,"MARCH"}</definedName>
    <definedName name="okko" localSheetId="1" hidden="1">{#N/A,#N/A,FALSE,"MARCH"}</definedName>
    <definedName name="okko" hidden="1">{#N/A,#N/A,FALSE,"MARCH"}</definedName>
    <definedName name="oNE" localSheetId="4" hidden="1">#REF!</definedName>
    <definedName name="oNE" hidden="1">#REF!</definedName>
    <definedName name="OrderTable" localSheetId="4" hidden="1">#REF!</definedName>
    <definedName name="OrderTable" hidden="1">#REF!</definedName>
    <definedName name="Pay_Date">#REF!</definedName>
    <definedName name="Pay_Num">#REF!</definedName>
    <definedName name="Payment_Date" localSheetId="0">DATE(YEAR(Loan_Start),MONTH(Loan_Start)+Payment_Number,DAY(Loan_Start))</definedName>
    <definedName name="Payment_Date" localSheetId="2">DATE(YEAR(Loan_Start),MONTH(Loan_Start)+Payment_Number,DAY(Loan_Start))</definedName>
    <definedName name="Payment_Date" localSheetId="3">DATE(YEAR(Loan_Start),MONTH(Loan_Start)+Payment_Number,DAY(Loan_Start))</definedName>
    <definedName name="Payment_Date" localSheetId="1">DATE(YEAR(Loan_Start),MONTH(Loan_Start)+Payment_Number,DAY(Loan_Start))</definedName>
    <definedName name="Payment_Date" localSheetId="4">DATE(YEAR(Loan_Start),MONTH(Loan_Start)+Payment_Number,DAY(Loan_Start))</definedName>
    <definedName name="Payment_Date">DATE(YEAR(Loan_Start),MONTH(Loan_Start)+Payment_Number,DAY(Loan_Start))</definedName>
    <definedName name="prepared.by" hidden="1">[14]Database!$D$6:$D$26</definedName>
    <definedName name="Princ">#REF!</definedName>
    <definedName name="Print_Area_Reset" localSheetId="0">OFFSET(Full_Print,0,0,'15 acres-65% (30 Blocks)'!Last_Row)</definedName>
    <definedName name="Print_Area_Reset" localSheetId="2">OFFSET(Full_Print,0,0,'15 acres-65% (35% GC)'!Last_Row)</definedName>
    <definedName name="Print_Area_Reset" localSheetId="3">OFFSET(Full_Print,0,0,'15 acres-65% (Optimal)'!Last_Row)</definedName>
    <definedName name="Print_Area_Reset" localSheetId="1">OFFSET(Full_Print,0,0,'15 acres-65% (Optimal2)'!Last_Row)</definedName>
    <definedName name="Print_Area_Reset" localSheetId="4">OFFSET(Full_Print,0,0,'TPS Analysis '!Last_Row)</definedName>
    <definedName name="Print_Area_Reset">OFFSET(Full_Print,0,0,Last_Row)</definedName>
    <definedName name="ProdForm" localSheetId="4" hidden="1">#REF!</definedName>
    <definedName name="ProdForm" hidden="1">#REF!</definedName>
    <definedName name="Product" localSheetId="4" hidden="1">#REF!</definedName>
    <definedName name="Product" hidden="1">#REF!</definedName>
    <definedName name="qtrs">[9]Assumptions!$E$6</definedName>
    <definedName name="RCArea" localSheetId="4" hidden="1">#REF!</definedName>
    <definedName name="RCArea" hidden="1">#REF!</definedName>
    <definedName name="reprort" localSheetId="0" hidden="1">{#N/A,#N/A,FALSE,"MARCH"}</definedName>
    <definedName name="reprort" localSheetId="2" hidden="1">{#N/A,#N/A,FALSE,"MARCH"}</definedName>
    <definedName name="reprort" localSheetId="1" hidden="1">{#N/A,#N/A,FALSE,"MARCH"}</definedName>
    <definedName name="reprort" hidden="1">{#N/A,#N/A,FALSE,"MARCH"}</definedName>
    <definedName name="revenue" localSheetId="4">#REF!</definedName>
    <definedName name="revenue">#REF!</definedName>
    <definedName name="Rose1" localSheetId="4" hidden="1">[4]FitOutConfCentre!#REF!</definedName>
    <definedName name="Rose1" hidden="1">[4]FitOutConfCentre!#REF!</definedName>
    <definedName name="rtr" localSheetId="0" hidden="1">{"'Break down'!$A$4"}</definedName>
    <definedName name="rtr" localSheetId="2" hidden="1">{"'Break down'!$A$4"}</definedName>
    <definedName name="rtr" localSheetId="1" hidden="1">{"'Break down'!$A$4"}</definedName>
    <definedName name="rtr" hidden="1">{"'Break down'!$A$4"}</definedName>
    <definedName name="safd" localSheetId="0" hidden="1">{#N/A,#N/A,FALSE,"MARCH"}</definedName>
    <definedName name="safd" localSheetId="2" hidden="1">{#N/A,#N/A,FALSE,"MARCH"}</definedName>
    <definedName name="safd" localSheetId="1" hidden="1">{#N/A,#N/A,FALSE,"MARCH"}</definedName>
    <definedName name="safd" hidden="1">{#N/A,#N/A,FALSE,"MARCH"}</definedName>
    <definedName name="safEF" localSheetId="0" hidden="1">{#N/A,#N/A,FALSE,"MARCH"}</definedName>
    <definedName name="safEF" localSheetId="2" hidden="1">{#N/A,#N/A,FALSE,"MARCH"}</definedName>
    <definedName name="safEF" localSheetId="1" hidden="1">{#N/A,#N/A,FALSE,"MARCH"}</definedName>
    <definedName name="safEF" hidden="1">{#N/A,#N/A,FALSE,"MARCH"}</definedName>
    <definedName name="Scaffolding" localSheetId="0" hidden="1">{"'Break down'!$A$4"}</definedName>
    <definedName name="Scaffolding" localSheetId="2" hidden="1">{"'Break down'!$A$4"}</definedName>
    <definedName name="Scaffolding" localSheetId="1" hidden="1">{"'Break down'!$A$4"}</definedName>
    <definedName name="Scaffolding" hidden="1">{"'Break down'!$A$4"}</definedName>
    <definedName name="Sched_Pay">#REF!</definedName>
    <definedName name="schedule.nos" hidden="1">'[14]schedule nos'!$A$1:$A$99</definedName>
    <definedName name="Scheduled_Extra_Payments">#REF!</definedName>
    <definedName name="Scheduled_Interest_Rate">#REF!</definedName>
    <definedName name="Scheduled_Monthly_Payment">#REF!</definedName>
    <definedName name="sddsd" localSheetId="0" hidden="1">{"'Break down'!$A$4"}</definedName>
    <definedName name="sddsd" localSheetId="2" hidden="1">{"'Break down'!$A$4"}</definedName>
    <definedName name="sddsd" localSheetId="1" hidden="1">{"'Break down'!$A$4"}</definedName>
    <definedName name="sddsd" hidden="1">{"'Break down'!$A$4"}</definedName>
    <definedName name="site.ref" hidden="1">[14]Database!$B$6:$B$26</definedName>
    <definedName name="SpecialPrice" localSheetId="4" hidden="1">#REF!</definedName>
    <definedName name="SpecialPrice" hidden="1">#REF!</definedName>
    <definedName name="tbl_ProdInfo" localSheetId="4" hidden="1">#REF!</definedName>
    <definedName name="tbl_ProdInfo" hidden="1">#REF!</definedName>
    <definedName name="TextRefCopyRangeCount" hidden="1">7</definedName>
    <definedName name="tghy" localSheetId="0" hidden="1">{"'Break down'!$A$4"}</definedName>
    <definedName name="tghy" localSheetId="2" hidden="1">{"'Break down'!$A$4"}</definedName>
    <definedName name="tghy" localSheetId="1" hidden="1">{"'Break down'!$A$4"}</definedName>
    <definedName name="tghy" hidden="1">{"'Break down'!$A$4"}</definedName>
    <definedName name="tmp" localSheetId="0" hidden="1">{"'Break down'!$A$4"}</definedName>
    <definedName name="tmp" localSheetId="2" hidden="1">{"'Break down'!$A$4"}</definedName>
    <definedName name="tmp" localSheetId="1" hidden="1">{"'Break down'!$A$4"}</definedName>
    <definedName name="tmp" hidden="1">{"'Break down'!$A$4"}</definedName>
    <definedName name="Total_Interest">#REF!</definedName>
    <definedName name="Total_Pay">#REF!</definedName>
    <definedName name="UI" hidden="1">[6]MOS!$G$6:$G$15</definedName>
    <definedName name="Values_Entered" localSheetId="0">IF(Loan_Amount*Interest_Rate*Loan_Years*Loan_Start&gt;0,1,0)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vinod" localSheetId="0" hidden="1">{#N/A,#N/A,FALSE,"估價單  (3)"}</definedName>
    <definedName name="vinod" localSheetId="2" hidden="1">{#N/A,#N/A,FALSE,"估價單  (3)"}</definedName>
    <definedName name="vinod" localSheetId="1" hidden="1">{#N/A,#N/A,FALSE,"估價單  (3)"}</definedName>
    <definedName name="vinod" hidden="1">{#N/A,#N/A,FALSE,"估價單  (3)"}</definedName>
    <definedName name="wghw3r" localSheetId="4" hidden="1">'[2]Rate Analysis'!#REF!</definedName>
    <definedName name="wghw3r" hidden="1">'[2]Rate Analysis'!#REF!</definedName>
    <definedName name="wrn.Complete._.Cost._.Sheet." localSheetId="0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wrn.Complete._.Cost._.Sheet." localSheetId="2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wrn.Complete._.Cost._.Sheet." localSheetId="1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wrn.Complete._.Cost._.Sheet.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wrn.Cost._.Summary." localSheetId="0" hidden="1">{"Cost Summary",#N/A,FALSE,"B";"Cost Detail 1",#N/A,FALSE,"C";"Cost Detail 2",#N/A,FALSE,"C"}</definedName>
    <definedName name="wrn.Cost._.Summary." localSheetId="2" hidden="1">{"Cost Summary",#N/A,FALSE,"B";"Cost Detail 1",#N/A,FALSE,"C";"Cost Detail 2",#N/A,FALSE,"C"}</definedName>
    <definedName name="wrn.Cost._.Summary." localSheetId="1" hidden="1">{"Cost Summary",#N/A,FALSE,"B";"Cost Detail 1",#N/A,FALSE,"C";"Cost Detail 2",#N/A,FALSE,"C"}</definedName>
    <definedName name="wrn.Cost._.Summary." hidden="1">{"Cost Summary",#N/A,FALSE,"B";"Cost Detail 1",#N/A,FALSE,"C";"Cost Detail 2",#N/A,FALSE,"C"}</definedName>
    <definedName name="wrn.costprint." localSheetId="0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wrn.costprint." localSheetId="2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wrn.costprint." localSheetId="1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wrn.costprint.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wrn.Cumulative._.Material._.Cost." localSheetId="0" hidden="1">{#N/A,#N/A,FALSE,"MARCH"}</definedName>
    <definedName name="wrn.Cumulative._.Material._.Cost." localSheetId="2" hidden="1">{#N/A,#N/A,FALSE,"MARCH"}</definedName>
    <definedName name="wrn.Cumulative._.Material._.Cost." localSheetId="1" hidden="1">{#N/A,#N/A,FALSE,"MARCH"}</definedName>
    <definedName name="wrn.Cumulative._.Material._.Cost." hidden="1">{#N/A,#N/A,FALSE,"MARCH"}</definedName>
    <definedName name="wrn.full." localSheetId="0" hidden="1">{"b",#N/A,FALSE,"B";"C 1",#N/A,FALSE,"C";"C 2",#N/A,FALSE,"C";"D 1",#N/A,FALSE,"D";"d 2",#N/A,FALSE,"D";"D 3",#N/A,FALSE,"D";"E",#N/A,FALSE,"E";"F 1",#N/A,FALSE,"F";"F 2",#N/A,FALSE,"F";"F 3",#N/A,FALSE,"F";"G 1",#N/A,FALSE,"G";"G 2",#N/A,FALSE,"G";"I 1",#N/A,FALSE,"I";"J 1",#N/A,FALSE,"J";"J 2",#N/A,FALSE,"J";"L",#N/A,FALSE,"L";"M 1",#N/A,FALSE,"M";"N",#N/A,FALSE,"N"}</definedName>
    <definedName name="wrn.full." localSheetId="2" hidden="1">{"b",#N/A,FALSE,"B";"C 1",#N/A,FALSE,"C";"C 2",#N/A,FALSE,"C";"D 1",#N/A,FALSE,"D";"d 2",#N/A,FALSE,"D";"D 3",#N/A,FALSE,"D";"E",#N/A,FALSE,"E";"F 1",#N/A,FALSE,"F";"F 2",#N/A,FALSE,"F";"F 3",#N/A,FALSE,"F";"G 1",#N/A,FALSE,"G";"G 2",#N/A,FALSE,"G";"I 1",#N/A,FALSE,"I";"J 1",#N/A,FALSE,"J";"J 2",#N/A,FALSE,"J";"L",#N/A,FALSE,"L";"M 1",#N/A,FALSE,"M";"N",#N/A,FALSE,"N"}</definedName>
    <definedName name="wrn.full." localSheetId="1" hidden="1">{"b",#N/A,FALSE,"B";"C 1",#N/A,FALSE,"C";"C 2",#N/A,FALSE,"C";"D 1",#N/A,FALSE,"D";"d 2",#N/A,FALSE,"D";"D 3",#N/A,FALSE,"D";"E",#N/A,FALSE,"E";"F 1",#N/A,FALSE,"F";"F 2",#N/A,FALSE,"F";"F 3",#N/A,FALSE,"F";"G 1",#N/A,FALSE,"G";"G 2",#N/A,FALSE,"G";"I 1",#N/A,FALSE,"I";"J 1",#N/A,FALSE,"J";"J 2",#N/A,FALSE,"J";"L",#N/A,FALSE,"L";"M 1",#N/A,FALSE,"M";"N",#N/A,FALSE,"N"}</definedName>
    <definedName name="wrn.full." hidden="1">{"b",#N/A,FALSE,"B";"C 1",#N/A,FALSE,"C";"C 2",#N/A,FALSE,"C";"D 1",#N/A,FALSE,"D";"d 2",#N/A,FALSE,"D";"D 3",#N/A,FALSE,"D";"E",#N/A,FALSE,"E";"F 1",#N/A,FALSE,"F";"F 2",#N/A,FALSE,"F";"F 3",#N/A,FALSE,"F";"G 1",#N/A,FALSE,"G";"G 2",#N/A,FALSE,"G";"I 1",#N/A,FALSE,"I";"J 1",#N/A,FALSE,"J";"J 2",#N/A,FALSE,"J";"L",#N/A,FALSE,"L";"M 1",#N/A,FALSE,"M";"N",#N/A,FALSE,"N"}</definedName>
    <definedName name="wrn.Manpower._.Details." localSheetId="0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wrn.Manpower._.Details." localSheetId="2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wrn.Manpower._.Details." localSheetId="1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wrn.Manpower._.Details.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wrn.Site._.expenses." localSheetId="0" hidden="1">{#N/A,#N/A,FALSE,"Expenses";#N/A,#N/A,FALSE,"Expenses"}</definedName>
    <definedName name="wrn.Site._.expenses." localSheetId="2" hidden="1">{#N/A,#N/A,FALSE,"Expenses";#N/A,#N/A,FALSE,"Expenses"}</definedName>
    <definedName name="wrn.Site._.expenses." localSheetId="1" hidden="1">{#N/A,#N/A,FALSE,"Expenses";#N/A,#N/A,FALSE,"Expenses"}</definedName>
    <definedName name="wrn.Site._.expenses." hidden="1">{#N/A,#N/A,FALSE,"Expenses";#N/A,#N/A,FALSE,"Expenses"}</definedName>
    <definedName name="wrn.STANDARD._.RACKS." localSheetId="0" hidden="1">{"IMRAK42x8x8",#N/A,TRUE,"IMRAK 1400 42U 800X800";"IMRAK32x6x6",#N/A,TRUE,"IMRAK 1400 32U 600x600";"IMRAK42x12x8",#N/A,TRUE,"IMRAK 1400 42U 1200x800";"IMRAK15x6x4",#N/A,TRUE,"IMRAK 400 15U FRONT SECTION"}</definedName>
    <definedName name="wrn.STANDARD._.RACKS." localSheetId="2" hidden="1">{"IMRAK42x8x8",#N/A,TRUE,"IMRAK 1400 42U 800X800";"IMRAK32x6x6",#N/A,TRUE,"IMRAK 1400 32U 600x600";"IMRAK42x12x8",#N/A,TRUE,"IMRAK 1400 42U 1200x800";"IMRAK15x6x4",#N/A,TRUE,"IMRAK 400 15U FRONT SECTION"}</definedName>
    <definedName name="wrn.STANDARD._.RACKS." localSheetId="1" hidden="1">{"IMRAK42x8x8",#N/A,TRUE,"IMRAK 1400 42U 800X800";"IMRAK32x6x6",#N/A,TRUE,"IMRAK 1400 32U 600x600";"IMRAK42x12x8",#N/A,TRUE,"IMRAK 1400 42U 1200x800";"IMRAK15x6x4",#N/A,TRUE,"IMRAK 400 15U FRONT SECTION"}</definedName>
    <definedName name="wrn.STANDARD._.RACKS." hidden="1">{"IMRAK42x8x8",#N/A,TRUE,"IMRAK 1400 42U 800X800";"IMRAK32x6x6",#N/A,TRUE,"IMRAK 1400 32U 600x600";"IMRAK42x12x8",#N/A,TRUE,"IMRAK 1400 42U 1200x800";"IMRAK15x6x4",#N/A,TRUE,"IMRAK 400 15U FRONT SECTION"}</definedName>
    <definedName name="wrn.TEST." localSheetId="0" hidden="1">{#N/A,#N/A,FALSE,"估價單  (3)"}</definedName>
    <definedName name="wrn.TEST." localSheetId="2" hidden="1">{#N/A,#N/A,FALSE,"估價單  (3)"}</definedName>
    <definedName name="wrn.TEST." localSheetId="1" hidden="1">{#N/A,#N/A,FALSE,"估價單  (3)"}</definedName>
    <definedName name="wrn.TEST." hidden="1">{#N/A,#N/A,FALSE,"估價單  (3)"}</definedName>
    <definedName name="wrn.Warrington._.Widnes._.QS._.Costs." localSheetId="0" hidden="1">{#N/A,#N/A,TRUE,"Cover";#N/A,#N/A,TRUE,"Conts";#N/A,#N/A,TRUE,"VOS";#N/A,#N/A,TRUE,"Warrington";#N/A,#N/A,TRUE,"Widnes"}</definedName>
    <definedName name="wrn.Warrington._.Widnes._.QS._.Costs." localSheetId="2" hidden="1">{#N/A,#N/A,TRUE,"Cover";#N/A,#N/A,TRUE,"Conts";#N/A,#N/A,TRUE,"VOS";#N/A,#N/A,TRUE,"Warrington";#N/A,#N/A,TRUE,"Widnes"}</definedName>
    <definedName name="wrn.Warrington._.Widnes._.QS._.Costs." localSheetId="1" hidden="1">{#N/A,#N/A,TRUE,"Cover";#N/A,#N/A,TRUE,"Conts";#N/A,#N/A,TRUE,"VOS";#N/A,#N/A,TRUE,"Warrington";#N/A,#N/A,TRUE,"Widnes"}</definedName>
    <definedName name="wrn.Warrington._.Widnes._.QS._.Costs." hidden="1">{#N/A,#N/A,TRUE,"Cover";#N/A,#N/A,TRUE,"Conts";#N/A,#N/A,TRUE,"VOS";#N/A,#N/A,TRUE,"Warrington";#N/A,#N/A,TRUE,"Widnes"}</definedName>
    <definedName name="wrn.Общая._.спецификация." localSheetId="0" hidden="1">{#N/A,#N/A,TRUE,"КЦ 6";#N/A,#N/A,TRUE,"КЦ 5-1";#N/A,#N/A,TRUE,"КЦ 5-2";#N/A,#N/A,TRUE,"КЦ 4-1";#N/A,#N/A,TRUE,"КЦ 4-2";#N/A,#N/A,TRUE,"КЦ 3-1";#N/A,#N/A,TRUE,"КЦ 3-2";#N/A,#N/A,TRUE,"КЦ 2";#N/A,#N/A,TRUE,"КЦ АТС";#N/A,#N/A,TRUE,"КЦ СПД";#N/A,#N/A,TRUE,"Трансиверы";#N/A,#N/A,TRUE,"Инструменты и приборы";#N/A,#N/A,TRUE,"Шкафы"}</definedName>
    <definedName name="wrn.Общая._.спецификация." localSheetId="2" hidden="1">{#N/A,#N/A,TRUE,"КЦ 6";#N/A,#N/A,TRUE,"КЦ 5-1";#N/A,#N/A,TRUE,"КЦ 5-2";#N/A,#N/A,TRUE,"КЦ 4-1";#N/A,#N/A,TRUE,"КЦ 4-2";#N/A,#N/A,TRUE,"КЦ 3-1";#N/A,#N/A,TRUE,"КЦ 3-2";#N/A,#N/A,TRUE,"КЦ 2";#N/A,#N/A,TRUE,"КЦ АТС";#N/A,#N/A,TRUE,"КЦ СПД";#N/A,#N/A,TRUE,"Трансиверы";#N/A,#N/A,TRUE,"Инструменты и приборы";#N/A,#N/A,TRUE,"Шкафы"}</definedName>
    <definedName name="wrn.Общая._.спецификация." localSheetId="1" hidden="1">{#N/A,#N/A,TRUE,"КЦ 6";#N/A,#N/A,TRUE,"КЦ 5-1";#N/A,#N/A,TRUE,"КЦ 5-2";#N/A,#N/A,TRUE,"КЦ 4-1";#N/A,#N/A,TRUE,"КЦ 4-2";#N/A,#N/A,TRUE,"КЦ 3-1";#N/A,#N/A,TRUE,"КЦ 3-2";#N/A,#N/A,TRUE,"КЦ 2";#N/A,#N/A,TRUE,"КЦ АТС";#N/A,#N/A,TRUE,"КЦ СПД";#N/A,#N/A,TRUE,"Трансиверы";#N/A,#N/A,TRUE,"Инструменты и приборы";#N/A,#N/A,TRUE,"Шкафы"}</definedName>
    <definedName name="wrn.Общая._.спецификация." hidden="1">{#N/A,#N/A,TRUE,"КЦ 6";#N/A,#N/A,TRUE,"КЦ 5-1";#N/A,#N/A,TRUE,"КЦ 5-2";#N/A,#N/A,TRUE,"КЦ 4-1";#N/A,#N/A,TRUE,"КЦ 4-2";#N/A,#N/A,TRUE,"КЦ 3-1";#N/A,#N/A,TRUE,"КЦ 3-2";#N/A,#N/A,TRUE,"КЦ 2";#N/A,#N/A,TRUE,"КЦ АТС";#N/A,#N/A,TRUE,"КЦ СПД";#N/A,#N/A,TRUE,"Трансиверы";#N/A,#N/A,TRUE,"Инструменты и приборы";#N/A,#N/A,TRUE,"Шкафы"}</definedName>
    <definedName name="xls." localSheetId="0" hidden="1">{"'Break down'!$A$4"}</definedName>
    <definedName name="xls." localSheetId="2" hidden="1">{"'Break down'!$A$4"}</definedName>
    <definedName name="xls." localSheetId="1" hidden="1">{"'Break down'!$A$4"}</definedName>
    <definedName name="xls." hidden="1">{"'Break down'!$A$4"}</definedName>
    <definedName name="xxx" localSheetId="4" hidden="1">'[3]Rate Analysis'!#REF!</definedName>
    <definedName name="xxx" hidden="1">'[3]Rate Analysis'!#REF!</definedName>
    <definedName name="xxxxxxx" localSheetId="0" hidden="1">{#N/A,#N/A,FALSE,"MARCH"}</definedName>
    <definedName name="xxxxxxx" localSheetId="2" hidden="1">{#N/A,#N/A,FALSE,"MARCH"}</definedName>
    <definedName name="xxxxxxx" localSheetId="1" hidden="1">{#N/A,#N/A,FALSE,"MARCH"}</definedName>
    <definedName name="xxxxxxx" hidden="1">{#N/A,#N/A,FALSE,"MARCH"}</definedName>
    <definedName name="yuu" localSheetId="4" hidden="1">[4]FitOutConfCentre!#REF!</definedName>
    <definedName name="yuu" hidden="1">[4]FitOutConfCentre!#REF!</definedName>
    <definedName name="Z_B8A2EEE8_8DD2_11D2_8FEC_14A12BC10000_.wvu.PrintArea" localSheetId="4" hidden="1">#REF!</definedName>
    <definedName name="Z_B8A2EEE8_8DD2_11D2_8FEC_14A12BC10000_.wvu.PrintArea" hidden="1">#REF!</definedName>
    <definedName name="Z_B8A2EEE8_8DD2_11D2_8FEC_14A12BC10000_.wvu.Rows" localSheetId="4" hidden="1">#REF!</definedName>
    <definedName name="Z_B8A2EEE8_8DD2_11D2_8FEC_14A12BC10000_.wvu.Rows" hidden="1">#REF!</definedName>
    <definedName name="저층부공내역" localSheetId="0" hidden="1">{#N/A,#N/A,FALSE,"估價單  (3)"}</definedName>
    <definedName name="저층부공내역" localSheetId="2" hidden="1">{#N/A,#N/A,FALSE,"估價單  (3)"}</definedName>
    <definedName name="저층부공내역" localSheetId="1" hidden="1">{#N/A,#N/A,FALSE,"估價單  (3)"}</definedName>
    <definedName name="저층부공내역" hidden="1">{#N/A,#N/A,FALSE,"估價單  (3)"}</definedName>
    <definedName name="저층부금액" localSheetId="0" hidden="1">{#N/A,#N/A,FALSE,"估價單  (3)"}</definedName>
    <definedName name="저층부금액" localSheetId="2" hidden="1">{#N/A,#N/A,FALSE,"估價單  (3)"}</definedName>
    <definedName name="저층부금액" localSheetId="1" hidden="1">{#N/A,#N/A,FALSE,"估價單  (3)"}</definedName>
    <definedName name="저층부금액" hidden="1">{#N/A,#N/A,FALSE,"估價單  (3)"}</definedName>
    <definedName name="저층부금액1" localSheetId="0" hidden="1">{#N/A,#N/A,FALSE,"估價單  (3)"}</definedName>
    <definedName name="저층부금액1" localSheetId="2" hidden="1">{#N/A,#N/A,FALSE,"估價單  (3)"}</definedName>
    <definedName name="저층부금액1" localSheetId="1" hidden="1">{#N/A,#N/A,FALSE,"估價單  (3)"}</definedName>
    <definedName name="저층부금액1" hidden="1">{#N/A,#N/A,FALSE,"估價單  (3)"}</definedName>
    <definedName name="估價單" localSheetId="0" hidden="1">{#N/A,#N/A,FALSE,"估價單  (3)"}</definedName>
    <definedName name="估價單" localSheetId="2" hidden="1">{#N/A,#N/A,FALSE,"估價單  (3)"}</definedName>
    <definedName name="估價單" localSheetId="1" hidden="1">{#N/A,#N/A,FALSE,"估價單  (3)"}</definedName>
    <definedName name="估價單" hidden="1">{#N/A,#N/A,FALSE,"估價單  (3)"}</definedName>
    <definedName name="汇总" localSheetId="0" hidden="1">{#N/A,#N/A,FALSE,"估價單  (3)"}</definedName>
    <definedName name="汇总" localSheetId="2" hidden="1">{#N/A,#N/A,FALSE,"估價單  (3)"}</definedName>
    <definedName name="汇总" localSheetId="1" hidden="1">{#N/A,#N/A,FALSE,"估價單  (3)"}</definedName>
    <definedName name="汇总" hidden="1">{#N/A,#N/A,FALSE,"估價單  (3)"}</definedName>
    <definedName name="汇总表" localSheetId="0" hidden="1">{#N/A,#N/A,FALSE,"估價單  (3)"}</definedName>
    <definedName name="汇总表" localSheetId="2" hidden="1">{#N/A,#N/A,FALSE,"估價單  (3)"}</definedName>
    <definedName name="汇总表" localSheetId="1" hidden="1">{#N/A,#N/A,FALSE,"估價單  (3)"}</definedName>
    <definedName name="汇总表" hidden="1">{#N/A,#N/A,FALSE,"估價單  (3)"}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6" l="1"/>
  <c r="E16" i="6" l="1"/>
  <c r="F14" i="6" s="1"/>
  <c r="D16" i="6"/>
  <c r="I14" i="6"/>
  <c r="F13" i="6" l="1"/>
  <c r="F16" i="6" s="1"/>
  <c r="K86" i="1"/>
  <c r="D135" i="4"/>
  <c r="F135" i="4" s="1"/>
  <c r="C135" i="4"/>
  <c r="D97" i="4"/>
  <c r="H96" i="4"/>
  <c r="H95" i="4"/>
  <c r="H94" i="4"/>
  <c r="D89" i="4"/>
  <c r="H88" i="4"/>
  <c r="H87" i="4"/>
  <c r="H86" i="4"/>
  <c r="D20" i="4"/>
  <c r="E20" i="4" s="1"/>
  <c r="D5" i="4"/>
  <c r="D122" i="4" s="1"/>
  <c r="D135" i="3"/>
  <c r="C135" i="3"/>
  <c r="D97" i="3"/>
  <c r="H96" i="3"/>
  <c r="H95" i="3"/>
  <c r="H94" i="3"/>
  <c r="D89" i="3"/>
  <c r="H88" i="3"/>
  <c r="H87" i="3"/>
  <c r="H86" i="3"/>
  <c r="D20" i="3"/>
  <c r="E20" i="3" s="1"/>
  <c r="D5" i="3"/>
  <c r="D122" i="3" s="1"/>
  <c r="D5" i="2"/>
  <c r="F6" i="2"/>
  <c r="D17" i="2"/>
  <c r="E17" i="2" s="1"/>
  <c r="D18" i="2"/>
  <c r="D19" i="2"/>
  <c r="D49" i="2" s="1"/>
  <c r="E19" i="2"/>
  <c r="D21" i="2"/>
  <c r="E21" i="2" s="1"/>
  <c r="D22" i="2"/>
  <c r="E22" i="2"/>
  <c r="D39" i="2"/>
  <c r="D40" i="2" s="1"/>
  <c r="D42" i="2"/>
  <c r="D43" i="2" s="1"/>
  <c r="H86" i="2"/>
  <c r="H87" i="2"/>
  <c r="H88" i="2"/>
  <c r="D89" i="2"/>
  <c r="H94" i="2"/>
  <c r="H95" i="2"/>
  <c r="H96" i="2"/>
  <c r="D97" i="2"/>
  <c r="D118" i="2"/>
  <c r="D122" i="2"/>
  <c r="C135" i="2"/>
  <c r="D20" i="2" s="1"/>
  <c r="D135" i="2"/>
  <c r="D135" i="1"/>
  <c r="C135" i="1"/>
  <c r="D97" i="1"/>
  <c r="H96" i="1"/>
  <c r="H95" i="1"/>
  <c r="H94" i="1"/>
  <c r="D89" i="1"/>
  <c r="H88" i="1"/>
  <c r="K88" i="1" s="1"/>
  <c r="H87" i="1"/>
  <c r="K87" i="1" s="1"/>
  <c r="H86" i="1"/>
  <c r="D22" i="1"/>
  <c r="D42" i="1" s="1"/>
  <c r="D43" i="1" s="1"/>
  <c r="D21" i="1"/>
  <c r="E21" i="1" s="1"/>
  <c r="D20" i="1"/>
  <c r="D5" i="1"/>
  <c r="D18" i="1" s="1"/>
  <c r="D118" i="1" l="1"/>
  <c r="D23" i="2"/>
  <c r="C20" i="1"/>
  <c r="C134" i="2"/>
  <c r="D134" i="2" s="1"/>
  <c r="D17" i="1"/>
  <c r="D39" i="1" s="1"/>
  <c r="C134" i="1" s="1"/>
  <c r="D134" i="1" s="1"/>
  <c r="D122" i="1"/>
  <c r="D19" i="1"/>
  <c r="E19" i="1" s="1"/>
  <c r="D17" i="4"/>
  <c r="D39" i="4" s="1"/>
  <c r="C134" i="4" s="1"/>
  <c r="D134" i="4" s="1"/>
  <c r="C20" i="4"/>
  <c r="D21" i="4"/>
  <c r="E21" i="4" s="1"/>
  <c r="D18" i="4"/>
  <c r="D22" i="4"/>
  <c r="D118" i="4"/>
  <c r="D19" i="4"/>
  <c r="D17" i="3"/>
  <c r="D18" i="3"/>
  <c r="D22" i="3"/>
  <c r="D118" i="3"/>
  <c r="C20" i="3"/>
  <c r="D21" i="3"/>
  <c r="E21" i="3" s="1"/>
  <c r="D19" i="3"/>
  <c r="C116" i="2"/>
  <c r="D116" i="2" s="1"/>
  <c r="D54" i="2"/>
  <c r="D51" i="2"/>
  <c r="D108" i="2" s="1"/>
  <c r="E108" i="2" s="1"/>
  <c r="D44" i="2"/>
  <c r="D45" i="2" s="1"/>
  <c r="C117" i="2"/>
  <c r="D117" i="2" s="1"/>
  <c r="D107" i="2"/>
  <c r="E107" i="2" s="1"/>
  <c r="C20" i="2"/>
  <c r="E20" i="2"/>
  <c r="E23" i="2" s="1"/>
  <c r="E18" i="2"/>
  <c r="D27" i="2"/>
  <c r="D29" i="2" s="1"/>
  <c r="D32" i="2" s="1"/>
  <c r="C23" i="1"/>
  <c r="C15" i="1"/>
  <c r="D44" i="1"/>
  <c r="D107" i="1"/>
  <c r="E107" i="1" s="1"/>
  <c r="C117" i="1"/>
  <c r="D117" i="1" s="1"/>
  <c r="E18" i="1"/>
  <c r="D27" i="1"/>
  <c r="D29" i="1" s="1"/>
  <c r="D32" i="1" s="1"/>
  <c r="E20" i="1"/>
  <c r="D49" i="1"/>
  <c r="E22" i="1"/>
  <c r="D40" i="4" l="1"/>
  <c r="E17" i="1"/>
  <c r="E23" i="1" s="1"/>
  <c r="D23" i="1"/>
  <c r="D40" i="1"/>
  <c r="D45" i="1" s="1"/>
  <c r="D23" i="4"/>
  <c r="E17" i="4"/>
  <c r="E22" i="4"/>
  <c r="D42" i="4"/>
  <c r="D43" i="4" s="1"/>
  <c r="C23" i="4"/>
  <c r="C15" i="4"/>
  <c r="E19" i="4"/>
  <c r="D49" i="4"/>
  <c r="E18" i="4"/>
  <c r="D27" i="4"/>
  <c r="D29" i="4" s="1"/>
  <c r="D32" i="4" s="1"/>
  <c r="C15" i="3"/>
  <c r="C23" i="3"/>
  <c r="D39" i="3"/>
  <c r="E17" i="3"/>
  <c r="D23" i="3"/>
  <c r="E19" i="3"/>
  <c r="D49" i="3"/>
  <c r="E22" i="3"/>
  <c r="D42" i="3"/>
  <c r="D43" i="3" s="1"/>
  <c r="D27" i="3"/>
  <c r="D29" i="3" s="1"/>
  <c r="D32" i="3" s="1"/>
  <c r="E18" i="3"/>
  <c r="E91" i="2"/>
  <c r="E83" i="2"/>
  <c r="C15" i="2"/>
  <c r="C23" i="2"/>
  <c r="E91" i="1"/>
  <c r="E83" i="1"/>
  <c r="D54" i="1"/>
  <c r="D51" i="1"/>
  <c r="D108" i="1" s="1"/>
  <c r="E108" i="1" s="1"/>
  <c r="C116" i="1"/>
  <c r="D116" i="1" s="1"/>
  <c r="E23" i="4" l="1"/>
  <c r="C117" i="4"/>
  <c r="D117" i="4" s="1"/>
  <c r="D107" i="4"/>
  <c r="E107" i="4" s="1"/>
  <c r="D44" i="4"/>
  <c r="D45" i="4" s="1"/>
  <c r="D54" i="4"/>
  <c r="D51" i="4"/>
  <c r="D108" i="4" s="1"/>
  <c r="E108" i="4" s="1"/>
  <c r="C116" i="4"/>
  <c r="D116" i="4" s="1"/>
  <c r="E91" i="4"/>
  <c r="E83" i="4"/>
  <c r="D54" i="3"/>
  <c r="D51" i="3"/>
  <c r="D108" i="3" s="1"/>
  <c r="E108" i="3" s="1"/>
  <c r="C116" i="3"/>
  <c r="D116" i="3" s="1"/>
  <c r="E23" i="3"/>
  <c r="D40" i="3"/>
  <c r="C134" i="3"/>
  <c r="D134" i="3" s="1"/>
  <c r="E83" i="3"/>
  <c r="E91" i="3"/>
  <c r="C117" i="3"/>
  <c r="D117" i="3" s="1"/>
  <c r="D44" i="3"/>
  <c r="D107" i="3"/>
  <c r="E107" i="3" s="1"/>
  <c r="F86" i="2"/>
  <c r="F88" i="2"/>
  <c r="E88" i="2" s="1"/>
  <c r="F87" i="2"/>
  <c r="E87" i="2" s="1"/>
  <c r="F94" i="2"/>
  <c r="F96" i="2"/>
  <c r="E96" i="2" s="1"/>
  <c r="F95" i="2"/>
  <c r="E95" i="2" s="1"/>
  <c r="F87" i="1"/>
  <c r="E87" i="1" s="1"/>
  <c r="F88" i="1"/>
  <c r="E88" i="1" s="1"/>
  <c r="F86" i="1"/>
  <c r="F95" i="1"/>
  <c r="E95" i="1" s="1"/>
  <c r="F96" i="1"/>
  <c r="E96" i="1" s="1"/>
  <c r="F94" i="1"/>
  <c r="F95" i="4" l="1"/>
  <c r="E95" i="4" s="1"/>
  <c r="F96" i="4"/>
  <c r="E96" i="4" s="1"/>
  <c r="F94" i="4"/>
  <c r="F87" i="4"/>
  <c r="E87" i="4" s="1"/>
  <c r="F88" i="4"/>
  <c r="E88" i="4" s="1"/>
  <c r="F86" i="4"/>
  <c r="F95" i="3"/>
  <c r="E95" i="3" s="1"/>
  <c r="F94" i="3"/>
  <c r="F96" i="3"/>
  <c r="E96" i="3" s="1"/>
  <c r="D45" i="3"/>
  <c r="F88" i="3"/>
  <c r="E88" i="3" s="1"/>
  <c r="F87" i="3"/>
  <c r="E87" i="3" s="1"/>
  <c r="F86" i="3"/>
  <c r="F97" i="2"/>
  <c r="C115" i="2" s="1"/>
  <c r="D115" i="2" s="1"/>
  <c r="E94" i="2"/>
  <c r="E86" i="2"/>
  <c r="F89" i="2"/>
  <c r="C114" i="2" s="1"/>
  <c r="F97" i="1"/>
  <c r="C115" i="1" s="1"/>
  <c r="D115" i="1" s="1"/>
  <c r="E94" i="1"/>
  <c r="E86" i="1"/>
  <c r="F89" i="1"/>
  <c r="C114" i="1" s="1"/>
  <c r="F89" i="4" l="1"/>
  <c r="C114" i="4" s="1"/>
  <c r="E86" i="4"/>
  <c r="E94" i="4"/>
  <c r="F97" i="4"/>
  <c r="C115" i="4" s="1"/>
  <c r="D115" i="4" s="1"/>
  <c r="F89" i="3"/>
  <c r="C114" i="3" s="1"/>
  <c r="E86" i="3"/>
  <c r="E94" i="3"/>
  <c r="F97" i="3"/>
  <c r="C115" i="3" s="1"/>
  <c r="D115" i="3" s="1"/>
  <c r="E105" i="2"/>
  <c r="E89" i="2"/>
  <c r="E106" i="2"/>
  <c r="E97" i="2"/>
  <c r="D114" i="2"/>
  <c r="C113" i="2"/>
  <c r="D10" i="2" s="1"/>
  <c r="D114" i="1"/>
  <c r="C113" i="1"/>
  <c r="D10" i="1" s="1"/>
  <c r="E89" i="1"/>
  <c r="I86" i="1" s="1"/>
  <c r="E105" i="1"/>
  <c r="E97" i="1"/>
  <c r="I94" i="1" s="1"/>
  <c r="E106" i="1"/>
  <c r="E97" i="4" l="1"/>
  <c r="I94" i="4" s="1"/>
  <c r="E106" i="4"/>
  <c r="D114" i="4"/>
  <c r="C113" i="4"/>
  <c r="D10" i="4" s="1"/>
  <c r="E89" i="4"/>
  <c r="E105" i="4"/>
  <c r="I86" i="4"/>
  <c r="E89" i="3"/>
  <c r="E105" i="3"/>
  <c r="E97" i="3"/>
  <c r="I94" i="3" s="1"/>
  <c r="E106" i="3"/>
  <c r="D114" i="3"/>
  <c r="C113" i="3"/>
  <c r="D10" i="3" s="1"/>
  <c r="D139" i="2"/>
  <c r="E113" i="2"/>
  <c r="I96" i="2"/>
  <c r="I95" i="2"/>
  <c r="I94" i="2"/>
  <c r="E99" i="2"/>
  <c r="I87" i="2"/>
  <c r="I88" i="2"/>
  <c r="I86" i="2"/>
  <c r="E109" i="2"/>
  <c r="G89" i="2"/>
  <c r="D139" i="1"/>
  <c r="E113" i="1" s="1"/>
  <c r="I96" i="1"/>
  <c r="I95" i="1"/>
  <c r="E109" i="1"/>
  <c r="G89" i="1"/>
  <c r="E99" i="1"/>
  <c r="I88" i="1"/>
  <c r="I87" i="1"/>
  <c r="E109" i="4" l="1"/>
  <c r="G89" i="4"/>
  <c r="E99" i="4"/>
  <c r="I88" i="4"/>
  <c r="I87" i="4"/>
  <c r="D139" i="4"/>
  <c r="E113" i="4" s="1"/>
  <c r="I96" i="4"/>
  <c r="I95" i="4"/>
  <c r="D139" i="3"/>
  <c r="E113" i="3" s="1"/>
  <c r="E99" i="3"/>
  <c r="I87" i="3"/>
  <c r="I88" i="3"/>
  <c r="I95" i="3"/>
  <c r="I96" i="3"/>
  <c r="G89" i="3"/>
  <c r="E109" i="3"/>
  <c r="I86" i="3"/>
  <c r="E110" i="2"/>
  <c r="E111" i="2"/>
  <c r="E148" i="2"/>
  <c r="D145" i="2"/>
  <c r="E147" i="2"/>
  <c r="E146" i="2"/>
  <c r="D143" i="2"/>
  <c r="D11" i="2"/>
  <c r="D12" i="2" s="1"/>
  <c r="D144" i="2"/>
  <c r="D6" i="2"/>
  <c r="F7" i="2" s="1"/>
  <c r="E100" i="2"/>
  <c r="D46" i="2"/>
  <c r="D8" i="2" s="1"/>
  <c r="D145" i="1"/>
  <c r="D144" i="1"/>
  <c r="D11" i="1"/>
  <c r="D12" i="1" s="1"/>
  <c r="D143" i="1"/>
  <c r="E147" i="1"/>
  <c r="E146" i="1"/>
  <c r="E100" i="1"/>
  <c r="D6" i="1"/>
  <c r="D46" i="1"/>
  <c r="D8" i="1" s="1"/>
  <c r="E148" i="1"/>
  <c r="E110" i="1"/>
  <c r="E111" i="1" s="1"/>
  <c r="E142" i="1" l="1"/>
  <c r="E149" i="1" s="1"/>
  <c r="D143" i="4"/>
  <c r="E147" i="4"/>
  <c r="E146" i="4"/>
  <c r="D145" i="4"/>
  <c r="D144" i="4"/>
  <c r="D11" i="4"/>
  <c r="D12" i="4" s="1"/>
  <c r="E100" i="4"/>
  <c r="D6" i="4"/>
  <c r="D46" i="4"/>
  <c r="D8" i="4" s="1"/>
  <c r="E148" i="4"/>
  <c r="E110" i="4"/>
  <c r="E111" i="4" s="1"/>
  <c r="D143" i="3"/>
  <c r="E146" i="3"/>
  <c r="D11" i="3"/>
  <c r="D12" i="3" s="1"/>
  <c r="E147" i="3"/>
  <c r="D145" i="3"/>
  <c r="D144" i="3"/>
  <c r="E100" i="3"/>
  <c r="D6" i="3"/>
  <c r="D46" i="3"/>
  <c r="D8" i="3" s="1"/>
  <c r="E110" i="3"/>
  <c r="E111" i="3" s="1"/>
  <c r="E148" i="3"/>
  <c r="E142" i="2"/>
  <c r="E156" i="1" l="1"/>
  <c r="E155" i="1"/>
  <c r="D9" i="1" s="1"/>
  <c r="E151" i="1"/>
  <c r="E160" i="1" s="1"/>
  <c r="E157" i="1"/>
  <c r="D166" i="1" s="1"/>
  <c r="E142" i="4"/>
  <c r="E149" i="4" s="1"/>
  <c r="E151" i="4" s="1"/>
  <c r="E142" i="3"/>
  <c r="E149" i="2"/>
  <c r="E158" i="1"/>
  <c r="D163" i="1"/>
  <c r="D164" i="1" l="1"/>
  <c r="E162" i="1" s="1"/>
  <c r="E167" i="1" s="1"/>
  <c r="E169" i="1" s="1"/>
  <c r="E152" i="1"/>
  <c r="E152" i="4"/>
  <c r="E160" i="4"/>
  <c r="E155" i="4"/>
  <c r="D9" i="4" s="1"/>
  <c r="E156" i="4"/>
  <c r="F156" i="4" s="1"/>
  <c r="E157" i="4"/>
  <c r="D163" i="4" s="1"/>
  <c r="E149" i="3"/>
  <c r="E155" i="2"/>
  <c r="E156" i="2"/>
  <c r="E157" i="2"/>
  <c r="E151" i="2"/>
  <c r="E176" i="1" l="1"/>
  <c r="E178" i="1" s="1"/>
  <c r="E175" i="1"/>
  <c r="D164" i="4"/>
  <c r="D166" i="4"/>
  <c r="E162" i="4" s="1"/>
  <c r="E167" i="4" s="1"/>
  <c r="E169" i="4" s="1"/>
  <c r="E158" i="4"/>
  <c r="E157" i="3"/>
  <c r="E156" i="3"/>
  <c r="E155" i="3"/>
  <c r="E151" i="3"/>
  <c r="E152" i="2"/>
  <c r="E160" i="2"/>
  <c r="E158" i="2"/>
  <c r="D9" i="2"/>
  <c r="D166" i="2"/>
  <c r="G142" i="2" s="1"/>
  <c r="G146" i="2" s="1"/>
  <c r="D164" i="2"/>
  <c r="D163" i="2"/>
  <c r="E162" i="2" s="1"/>
  <c r="E167" i="2" l="1"/>
  <c r="E169" i="2" s="1"/>
  <c r="E176" i="4"/>
  <c r="E178" i="4" s="1"/>
  <c r="E175" i="4"/>
  <c r="E160" i="3"/>
  <c r="E152" i="3"/>
  <c r="E158" i="3"/>
  <c r="D9" i="3"/>
  <c r="D163" i="3"/>
  <c r="D166" i="3"/>
  <c r="D164" i="3"/>
  <c r="E175" i="2"/>
  <c r="E176" i="2"/>
  <c r="E178" i="2" s="1"/>
  <c r="E162" i="3" l="1"/>
  <c r="E167" i="3" s="1"/>
  <c r="E169" i="3" s="1"/>
  <c r="D182" i="3" l="1"/>
  <c r="E176" i="3"/>
  <c r="E178" i="3" s="1"/>
  <c r="E175" i="3"/>
</calcChain>
</file>

<file path=xl/sharedStrings.xml><?xml version="1.0" encoding="utf-8"?>
<sst xmlns="http://schemas.openxmlformats.org/spreadsheetml/2006/main" count="875" uniqueCount="157">
  <si>
    <t>Development Summary</t>
  </si>
  <si>
    <t>Project Phase</t>
  </si>
  <si>
    <t>Full</t>
  </si>
  <si>
    <t>Timeline</t>
  </si>
  <si>
    <t>Years</t>
  </si>
  <si>
    <t>Land Size</t>
  </si>
  <si>
    <t>Acres</t>
  </si>
  <si>
    <t>Total Number of Units</t>
  </si>
  <si>
    <t>No.</t>
  </si>
  <si>
    <t>per Block</t>
  </si>
  <si>
    <t>Development Split</t>
  </si>
  <si>
    <t>Gvmt vs Marktet</t>
  </si>
  <si>
    <t>65:35'</t>
  </si>
  <si>
    <t>Total Blocks</t>
  </si>
  <si>
    <t>Total Parking</t>
  </si>
  <si>
    <t>Ratio</t>
  </si>
  <si>
    <t>Equity Invested</t>
  </si>
  <si>
    <t>Kes</t>
  </si>
  <si>
    <t>Total GBA</t>
  </si>
  <si>
    <t>SQM</t>
  </si>
  <si>
    <t>Total Cost - Construction</t>
  </si>
  <si>
    <t>Total Cost Per SQM of BuA- Construction</t>
  </si>
  <si>
    <t>Kes/SQM</t>
  </si>
  <si>
    <t>Total Ground Coverage</t>
  </si>
  <si>
    <t>Land Use Budget Summary</t>
  </si>
  <si>
    <t>Open Space and Access</t>
  </si>
  <si>
    <t>Apartments</t>
  </si>
  <si>
    <t>Commercial Centre</t>
  </si>
  <si>
    <t>School and Community Centre</t>
  </si>
  <si>
    <t>Surface Parking</t>
  </si>
  <si>
    <t>Parking</t>
  </si>
  <si>
    <t>Total Land Use</t>
  </si>
  <si>
    <t>Development Assumptions</t>
  </si>
  <si>
    <t>Assumptions- Apartments</t>
  </si>
  <si>
    <t>Ground Coverage</t>
  </si>
  <si>
    <t>Floors</t>
  </si>
  <si>
    <t>No</t>
  </si>
  <si>
    <t>GBA</t>
  </si>
  <si>
    <t>Plot Ratio</t>
  </si>
  <si>
    <t>Building Efficiency Apartments</t>
  </si>
  <si>
    <t>%</t>
  </si>
  <si>
    <t>GLA</t>
  </si>
  <si>
    <t>Parking Assumptions</t>
  </si>
  <si>
    <t>Parking ratio</t>
  </si>
  <si>
    <t>Size per surface parking</t>
  </si>
  <si>
    <t>Size per Bay in parking silo</t>
  </si>
  <si>
    <t>Surface Parkng Coverage</t>
  </si>
  <si>
    <t>Surface parking coverage</t>
  </si>
  <si>
    <t>No of Surface Parking</t>
  </si>
  <si>
    <t>Parking Silo Floors</t>
  </si>
  <si>
    <t>Parking Silo Coverage</t>
  </si>
  <si>
    <t>Parking Silo GBA</t>
  </si>
  <si>
    <t>No of bays in parking Silo</t>
  </si>
  <si>
    <t>Parking Ratio Achieved</t>
  </si>
  <si>
    <t>Efficiency</t>
  </si>
  <si>
    <t xml:space="preserve">Selling Price </t>
  </si>
  <si>
    <t>KES/SQM</t>
  </si>
  <si>
    <t>Cost Assumptions</t>
  </si>
  <si>
    <t>Professional Fees</t>
  </si>
  <si>
    <t>Proffessional Fees</t>
  </si>
  <si>
    <t>DM PM Fees</t>
  </si>
  <si>
    <t>Supervision Fees</t>
  </si>
  <si>
    <t>Construction cost</t>
  </si>
  <si>
    <t>Gvt Units</t>
  </si>
  <si>
    <t>Market Units</t>
  </si>
  <si>
    <t>Parking Cost</t>
  </si>
  <si>
    <t>Sales and Marketing</t>
  </si>
  <si>
    <t>Sales Commission</t>
  </si>
  <si>
    <t>Marketing cost as percent of sales</t>
  </si>
  <si>
    <t>Project Fees</t>
  </si>
  <si>
    <t>Licences and Approvals</t>
  </si>
  <si>
    <t>Legal Fees</t>
  </si>
  <si>
    <t>Stamp Duty</t>
  </si>
  <si>
    <t>Facilitation</t>
  </si>
  <si>
    <t>Fluctuation- FX Risk</t>
  </si>
  <si>
    <t>Unit Mix</t>
  </si>
  <si>
    <t>Unit Type</t>
  </si>
  <si>
    <t>Size</t>
  </si>
  <si>
    <t>% of GLA</t>
  </si>
  <si>
    <t>Total</t>
  </si>
  <si>
    <t>Selling Price/SQM</t>
  </si>
  <si>
    <t>Studio</t>
  </si>
  <si>
    <t>1 BR</t>
  </si>
  <si>
    <t>2 BR</t>
  </si>
  <si>
    <t>3 BR</t>
  </si>
  <si>
    <t>Selling Price</t>
  </si>
  <si>
    <t>Total Units</t>
  </si>
  <si>
    <t>Parking Required</t>
  </si>
  <si>
    <t>P &amp; L Statement</t>
  </si>
  <si>
    <t>Profit Analysis</t>
  </si>
  <si>
    <t>Gross Sales Gvt Units</t>
  </si>
  <si>
    <t>Gross Sales Market Units</t>
  </si>
  <si>
    <t>Parking /silo Parking</t>
  </si>
  <si>
    <t>Total Gross Sales</t>
  </si>
  <si>
    <t>Net Sales</t>
  </si>
  <si>
    <t>Less Project Costs</t>
  </si>
  <si>
    <t>Construction Cost</t>
  </si>
  <si>
    <t>Construction Cost-- Apartments Gvt</t>
  </si>
  <si>
    <t>Construction Cost-- Apartments Market</t>
  </si>
  <si>
    <t>Commercial</t>
  </si>
  <si>
    <t>Parking Silo</t>
  </si>
  <si>
    <t>Encumbrances</t>
  </si>
  <si>
    <t>Demolitions</t>
  </si>
  <si>
    <t>Relocation of Services</t>
  </si>
  <si>
    <t>Relocation of Tenants</t>
  </si>
  <si>
    <t>Infrastructure</t>
  </si>
  <si>
    <t>Enabling Works</t>
  </si>
  <si>
    <t>Boundary Wall</t>
  </si>
  <si>
    <t>Internal Roads</t>
  </si>
  <si>
    <t>Sewer</t>
  </si>
  <si>
    <t>Water</t>
  </si>
  <si>
    <t>Power</t>
  </si>
  <si>
    <t>Plant Rooms</t>
  </si>
  <si>
    <t>Generators</t>
  </si>
  <si>
    <t>External lighting</t>
  </si>
  <si>
    <t>Landscaping</t>
  </si>
  <si>
    <t>Amenities</t>
  </si>
  <si>
    <t>Parking- Surface</t>
  </si>
  <si>
    <t>ECD Block</t>
  </si>
  <si>
    <t>Community Centre</t>
  </si>
  <si>
    <t>Club House</t>
  </si>
  <si>
    <t>Special Prelims</t>
  </si>
  <si>
    <t>Land</t>
  </si>
  <si>
    <t>Proffesional Fees</t>
  </si>
  <si>
    <t>Licences and approvals</t>
  </si>
  <si>
    <t>Marketing Cost</t>
  </si>
  <si>
    <t>Total Project Cost</t>
  </si>
  <si>
    <t>EBIT</t>
  </si>
  <si>
    <t>Return on Capital Employed</t>
  </si>
  <si>
    <t>Financed By;</t>
  </si>
  <si>
    <t>Equity</t>
  </si>
  <si>
    <t>Sales</t>
  </si>
  <si>
    <t>Debt</t>
  </si>
  <si>
    <t>Total Sources of Funds</t>
  </si>
  <si>
    <t>Cost of Debt</t>
  </si>
  <si>
    <t>Fundraising Fee</t>
  </si>
  <si>
    <t>Debt Costs (Commitment fees, etc)</t>
  </si>
  <si>
    <t>Discount to Buyers</t>
  </si>
  <si>
    <t xml:space="preserve">Interest </t>
  </si>
  <si>
    <t>EBT</t>
  </si>
  <si>
    <t>Tax Payable</t>
  </si>
  <si>
    <t>EAT</t>
  </si>
  <si>
    <t>ROI</t>
  </si>
  <si>
    <t>Phase 1</t>
  </si>
  <si>
    <t>Equity Multiple</t>
  </si>
  <si>
    <t>Return on Equity Invested</t>
  </si>
  <si>
    <t>ROI per Year</t>
  </si>
  <si>
    <t>Land Valuation</t>
  </si>
  <si>
    <t>Per Acre</t>
  </si>
  <si>
    <t>TPS Calculations</t>
  </si>
  <si>
    <t>Rate</t>
  </si>
  <si>
    <t>Term</t>
  </si>
  <si>
    <t>Deposit</t>
  </si>
  <si>
    <t>Monthly TPS Payments</t>
  </si>
  <si>
    <t>Interest Rate</t>
  </si>
  <si>
    <t>Term (years)</t>
  </si>
  <si>
    <t>1BR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</si>
</sst>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_(* #,##0.0_);_(* \(#,##0.0\);_(* &quot;-&quot;??_);_(@_)"/>
    <numFmt numFmtId="169" formatCode="0.0%"/>
    <numFmt numFmtId="170" formatCode="_-* #,##0_-;\-* #,##0_-;_-* &quot;-&quot;??_-;_-@_-"/>
    <numFmt numFmtId="171" formatCode="#,##0\ &quot;SQM&quot;"/>
    <numFmt numFmtId="172" formatCode="#,##0\ &quot;per Acre&quot;"/>
    <numFmt numFmtId="173" formatCode="_(* #,##0.0_);_(* \(#,##0.0\);_(* &quot;-&quot;?_);_(@_)"/>
    <numFmt numFmtId="17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u/>
      <sz val="11"/>
      <color theme="1"/>
      <name val="Candara"/>
      <family val="2"/>
    </font>
    <font>
      <b/>
      <sz val="11"/>
      <color theme="1"/>
      <name val="Candara"/>
      <family val="2"/>
    </font>
    <font>
      <u val="singleAccounting"/>
      <sz val="11"/>
      <color theme="1"/>
      <name val="Candara"/>
      <family val="2"/>
    </font>
    <font>
      <b/>
      <i/>
      <sz val="11"/>
      <color theme="1"/>
      <name val="Candara"/>
      <family val="2"/>
    </font>
    <font>
      <b/>
      <sz val="11"/>
      <color rgb="FFFF0000"/>
      <name val="Candara"/>
      <family val="2"/>
    </font>
    <font>
      <sz val="11"/>
      <color rgb="FFFF0000"/>
      <name val="Candara"/>
      <family val="2"/>
    </font>
    <font>
      <sz val="10"/>
      <name val="Calibri"/>
      <family val="1"/>
      <scheme val="minor"/>
    </font>
    <font>
      <sz val="10"/>
      <name val="Arial"/>
      <family val="2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</fills>
  <borders count="1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74" fontId="10" fillId="0" borderId="0" applyFont="0" applyFill="0" applyBorder="0" applyAlignment="0" applyProtection="0"/>
    <xf numFmtId="0" fontId="11" fillId="7" borderId="0" applyNumberFormat="0" applyBorder="0" applyAlignment="0" applyProtection="0"/>
    <xf numFmtId="0" fontId="12" fillId="5" borderId="18" applyNumberFormat="0" applyAlignment="0" applyProtection="0"/>
    <xf numFmtId="0" fontId="13" fillId="6" borderId="18" applyNumberFormat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2" borderId="5" xfId="0" applyFont="1" applyFill="1" applyBorder="1"/>
    <xf numFmtId="166" fontId="2" fillId="2" borderId="5" xfId="0" applyNumberFormat="1" applyFont="1" applyFill="1" applyBorder="1"/>
    <xf numFmtId="167" fontId="2" fillId="0" borderId="0" xfId="0" applyNumberFormat="1" applyFont="1"/>
    <xf numFmtId="165" fontId="2" fillId="0" borderId="0" xfId="1" applyFont="1"/>
    <xf numFmtId="167" fontId="2" fillId="0" borderId="5" xfId="0" applyNumberFormat="1" applyFont="1" applyBorder="1"/>
    <xf numFmtId="168" fontId="2" fillId="0" borderId="0" xfId="0" applyNumberFormat="1" applyFont="1"/>
    <xf numFmtId="167" fontId="2" fillId="0" borderId="5" xfId="0" quotePrefix="1" applyNumberFormat="1" applyFont="1" applyBorder="1" applyAlignment="1">
      <alignment horizontal="right"/>
    </xf>
    <xf numFmtId="9" fontId="2" fillId="0" borderId="5" xfId="2" quotePrefix="1" applyFont="1" applyBorder="1" applyAlignment="1">
      <alignment horizontal="right"/>
    </xf>
    <xf numFmtId="9" fontId="2" fillId="0" borderId="0" xfId="0" applyNumberFormat="1" applyFont="1"/>
    <xf numFmtId="0" fontId="2" fillId="0" borderId="6" xfId="0" applyFont="1" applyBorder="1"/>
    <xf numFmtId="0" fontId="2" fillId="0" borderId="7" xfId="0" applyFont="1" applyBorder="1"/>
    <xf numFmtId="167" fontId="2" fillId="0" borderId="8" xfId="0" applyNumberFormat="1" applyFont="1" applyBorder="1"/>
    <xf numFmtId="0" fontId="4" fillId="0" borderId="1" xfId="0" applyFont="1" applyBorder="1"/>
    <xf numFmtId="9" fontId="4" fillId="0" borderId="2" xfId="0" applyNumberFormat="1" applyFont="1" applyBorder="1"/>
    <xf numFmtId="4" fontId="2" fillId="0" borderId="2" xfId="0" applyNumberFormat="1" applyFont="1" applyBorder="1"/>
    <xf numFmtId="9" fontId="2" fillId="0" borderId="3" xfId="0" applyNumberFormat="1" applyFont="1" applyBorder="1"/>
    <xf numFmtId="43" fontId="2" fillId="0" borderId="0" xfId="0" applyNumberFormat="1" applyFont="1"/>
    <xf numFmtId="0" fontId="4" fillId="0" borderId="4" xfId="0" applyFont="1" applyBorder="1"/>
    <xf numFmtId="0" fontId="4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2" fillId="0" borderId="4" xfId="0" applyFont="1" applyBorder="1" applyAlignment="1">
      <alignment horizontal="left" indent="1"/>
    </xf>
    <xf numFmtId="3" fontId="2" fillId="0" borderId="0" xfId="0" applyNumberFormat="1" applyFont="1"/>
    <xf numFmtId="4" fontId="2" fillId="0" borderId="5" xfId="0" applyNumberFormat="1" applyFont="1" applyBorder="1"/>
    <xf numFmtId="0" fontId="2" fillId="0" borderId="9" xfId="0" applyFont="1" applyBorder="1" applyAlignment="1">
      <alignment horizontal="left" indent="1"/>
    </xf>
    <xf numFmtId="9" fontId="2" fillId="0" borderId="10" xfId="0" applyNumberFormat="1" applyFont="1" applyBorder="1"/>
    <xf numFmtId="3" fontId="2" fillId="0" borderId="10" xfId="0" applyNumberFormat="1" applyFont="1" applyBorder="1"/>
    <xf numFmtId="4" fontId="2" fillId="0" borderId="11" xfId="0" applyNumberFormat="1" applyFont="1" applyBorder="1"/>
    <xf numFmtId="0" fontId="4" fillId="0" borderId="6" xfId="0" applyFont="1" applyBorder="1" applyAlignment="1">
      <alignment horizontal="left" indent="1"/>
    </xf>
    <xf numFmtId="9" fontId="4" fillId="0" borderId="7" xfId="0" applyNumberFormat="1" applyFont="1" applyBorder="1"/>
    <xf numFmtId="3" fontId="4" fillId="0" borderId="7" xfId="0" applyNumberFormat="1" applyFont="1" applyBorder="1"/>
    <xf numFmtId="4" fontId="4" fillId="0" borderId="8" xfId="0" applyNumberFormat="1" applyFont="1" applyBorder="1"/>
    <xf numFmtId="0" fontId="2" fillId="0" borderId="0" xfId="0" applyFont="1" applyAlignment="1">
      <alignment horizontal="left" indent="1"/>
    </xf>
    <xf numFmtId="4" fontId="2" fillId="0" borderId="0" xfId="0" applyNumberFormat="1" applyFont="1"/>
    <xf numFmtId="0" fontId="3" fillId="0" borderId="1" xfId="0" applyFont="1" applyBorder="1" applyAlignment="1">
      <alignment horizontal="left"/>
    </xf>
    <xf numFmtId="4" fontId="2" fillId="0" borderId="3" xfId="0" applyNumberFormat="1" applyFont="1" applyBorder="1"/>
    <xf numFmtId="0" fontId="2" fillId="0" borderId="5" xfId="0" applyFont="1" applyBorder="1"/>
    <xf numFmtId="9" fontId="2" fillId="0" borderId="5" xfId="0" applyNumberFormat="1" applyFont="1" applyBorder="1"/>
    <xf numFmtId="3" fontId="2" fillId="0" borderId="5" xfId="0" applyNumberFormat="1" applyFont="1" applyBorder="1"/>
    <xf numFmtId="9" fontId="2" fillId="0" borderId="5" xfId="2" applyFont="1" applyBorder="1"/>
    <xf numFmtId="3" fontId="2" fillId="0" borderId="5" xfId="2" applyNumberFormat="1" applyFont="1" applyBorder="1"/>
    <xf numFmtId="0" fontId="3" fillId="0" borderId="4" xfId="0" applyFont="1" applyBorder="1"/>
    <xf numFmtId="169" fontId="2" fillId="0" borderId="5" xfId="0" applyNumberFormat="1" applyFont="1" applyBorder="1"/>
    <xf numFmtId="3" fontId="2" fillId="2" borderId="5" xfId="0" applyNumberFormat="1" applyFont="1" applyFill="1" applyBorder="1"/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8" xfId="0" applyNumberFormat="1" applyFont="1" applyBorder="1"/>
    <xf numFmtId="9" fontId="2" fillId="2" borderId="0" xfId="0" applyNumberFormat="1" applyFont="1" applyFill="1"/>
    <xf numFmtId="0" fontId="3" fillId="0" borderId="9" xfId="0" applyFont="1" applyBorder="1"/>
    <xf numFmtId="0" fontId="3" fillId="0" borderId="10" xfId="0" applyFont="1" applyBorder="1"/>
    <xf numFmtId="0" fontId="4" fillId="0" borderId="10" xfId="0" applyFont="1" applyBorder="1"/>
    <xf numFmtId="0" fontId="3" fillId="0" borderId="0" xfId="0" applyFont="1"/>
    <xf numFmtId="167" fontId="2" fillId="0" borderId="0" xfId="1" applyNumberFormat="1" applyFont="1" applyBorder="1"/>
    <xf numFmtId="167" fontId="2" fillId="0" borderId="0" xfId="1" applyNumberFormat="1" applyFont="1" applyBorder="1" applyAlignment="1">
      <alignment horizontal="left" indent="2"/>
    </xf>
    <xf numFmtId="170" fontId="2" fillId="0" borderId="0" xfId="1" applyNumberFormat="1" applyFont="1" applyBorder="1" applyAlignment="1">
      <alignment horizontal="right"/>
    </xf>
    <xf numFmtId="1" fontId="2" fillId="0" borderId="0" xfId="0" applyNumberFormat="1" applyFont="1"/>
    <xf numFmtId="0" fontId="2" fillId="0" borderId="9" xfId="0" applyFont="1" applyBorder="1"/>
    <xf numFmtId="1" fontId="2" fillId="0" borderId="10" xfId="0" applyNumberFormat="1" applyFont="1" applyBorder="1"/>
    <xf numFmtId="167" fontId="2" fillId="0" borderId="10" xfId="1" applyNumberFormat="1" applyFont="1" applyBorder="1"/>
    <xf numFmtId="167" fontId="2" fillId="0" borderId="10" xfId="1" applyNumberFormat="1" applyFont="1" applyBorder="1" applyAlignment="1">
      <alignment horizontal="left" indent="2"/>
    </xf>
    <xf numFmtId="170" fontId="2" fillId="0" borderId="10" xfId="1" applyNumberFormat="1" applyFont="1" applyBorder="1" applyAlignment="1">
      <alignment horizontal="right"/>
    </xf>
    <xf numFmtId="9" fontId="2" fillId="0" borderId="11" xfId="2" applyFont="1" applyBorder="1"/>
    <xf numFmtId="165" fontId="2" fillId="0" borderId="0" xfId="1" applyFont="1" applyBorder="1"/>
    <xf numFmtId="170" fontId="2" fillId="0" borderId="0" xfId="0" applyNumberFormat="1" applyFont="1"/>
    <xf numFmtId="170" fontId="2" fillId="0" borderId="10" xfId="0" applyNumberFormat="1" applyFont="1" applyBorder="1"/>
    <xf numFmtId="9" fontId="2" fillId="0" borderId="7" xfId="0" applyNumberFormat="1" applyFont="1" applyBorder="1"/>
    <xf numFmtId="167" fontId="2" fillId="0" borderId="7" xfId="1" applyNumberFormat="1" applyFont="1" applyBorder="1"/>
    <xf numFmtId="167" fontId="2" fillId="0" borderId="7" xfId="1" applyNumberFormat="1" applyFont="1" applyBorder="1" applyAlignment="1">
      <alignment horizontal="left" indent="2"/>
    </xf>
    <xf numFmtId="0" fontId="2" fillId="0" borderId="8" xfId="0" applyFont="1" applyBorder="1"/>
    <xf numFmtId="167" fontId="2" fillId="0" borderId="3" xfId="1" applyNumberFormat="1" applyFont="1" applyBorder="1"/>
    <xf numFmtId="167" fontId="2" fillId="0" borderId="0" xfId="1" applyNumberFormat="1" applyFont="1" applyAlignment="1">
      <alignment horizontal="left" indent="2"/>
    </xf>
    <xf numFmtId="0" fontId="4" fillId="0" borderId="6" xfId="0" applyFont="1" applyBorder="1"/>
    <xf numFmtId="171" fontId="2" fillId="0" borderId="0" xfId="0" applyNumberFormat="1" applyFont="1"/>
    <xf numFmtId="167" fontId="2" fillId="0" borderId="11" xfId="0" applyNumberFormat="1" applyFont="1" applyBorder="1"/>
    <xf numFmtId="167" fontId="5" fillId="0" borderId="5" xfId="0" applyNumberFormat="1" applyFont="1" applyBorder="1"/>
    <xf numFmtId="167" fontId="4" fillId="0" borderId="5" xfId="0" applyNumberFormat="1" applyFont="1" applyBorder="1"/>
    <xf numFmtId="0" fontId="6" fillId="0" borderId="4" xfId="0" applyFont="1" applyBorder="1"/>
    <xf numFmtId="9" fontId="2" fillId="0" borderId="4" xfId="0" applyNumberFormat="1" applyFont="1" applyBorder="1"/>
    <xf numFmtId="172" fontId="2" fillId="0" borderId="0" xfId="0" applyNumberFormat="1" applyFont="1"/>
    <xf numFmtId="0" fontId="2" fillId="0" borderId="4" xfId="0" applyFont="1" applyBorder="1" applyAlignment="1">
      <alignment horizontal="left" indent="2"/>
    </xf>
    <xf numFmtId="165" fontId="2" fillId="0" borderId="0" xfId="0" applyNumberFormat="1" applyFont="1"/>
    <xf numFmtId="169" fontId="2" fillId="0" borderId="0" xfId="0" applyNumberFormat="1" applyFont="1"/>
    <xf numFmtId="170" fontId="2" fillId="0" borderId="0" xfId="0" applyNumberFormat="1" applyFont="1" applyAlignment="1">
      <alignment horizontal="left" indent="1"/>
    </xf>
    <xf numFmtId="0" fontId="4" fillId="0" borderId="12" xfId="0" applyFont="1" applyBorder="1"/>
    <xf numFmtId="0" fontId="2" fillId="0" borderId="13" xfId="0" applyFont="1" applyBorder="1"/>
    <xf numFmtId="167" fontId="7" fillId="0" borderId="14" xfId="0" applyNumberFormat="1" applyFont="1" applyBorder="1"/>
    <xf numFmtId="2" fontId="2" fillId="0" borderId="5" xfId="0" applyNumberFormat="1" applyFont="1" applyBorder="1" applyAlignment="1">
      <alignment horizontal="left" indent="8"/>
    </xf>
    <xf numFmtId="9" fontId="8" fillId="0" borderId="5" xfId="0" applyNumberFormat="1" applyFont="1" applyBorder="1"/>
    <xf numFmtId="9" fontId="8" fillId="0" borderId="8" xfId="0" applyNumberFormat="1" applyFont="1" applyBorder="1"/>
    <xf numFmtId="173" fontId="2" fillId="0" borderId="15" xfId="0" applyNumberFormat="1" applyFont="1" applyBorder="1"/>
    <xf numFmtId="0" fontId="2" fillId="0" borderId="16" xfId="0" applyFont="1" applyBorder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7" xfId="0" applyFont="1" applyBorder="1"/>
    <xf numFmtId="0" fontId="0" fillId="0" borderId="17" xfId="0" applyBorder="1"/>
    <xf numFmtId="9" fontId="2" fillId="0" borderId="17" xfId="0" applyNumberFormat="1" applyFont="1" applyBorder="1"/>
    <xf numFmtId="167" fontId="2" fillId="0" borderId="17" xfId="1" applyNumberFormat="1" applyFont="1" applyBorder="1"/>
    <xf numFmtId="9" fontId="2" fillId="0" borderId="17" xfId="2" applyFont="1" applyBorder="1"/>
    <xf numFmtId="170" fontId="2" fillId="0" borderId="17" xfId="1" applyNumberFormat="1" applyFont="1" applyBorder="1" applyAlignment="1">
      <alignment horizontal="right"/>
    </xf>
    <xf numFmtId="1" fontId="2" fillId="0" borderId="17" xfId="0" applyNumberFormat="1" applyFont="1" applyBorder="1"/>
    <xf numFmtId="165" fontId="2" fillId="0" borderId="17" xfId="1" applyFont="1" applyBorder="1"/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4" fillId="0" borderId="0" xfId="0" applyFont="1" applyAlignment="1">
      <alignment horizontal="right"/>
    </xf>
    <xf numFmtId="9" fontId="4" fillId="0" borderId="0" xfId="0" applyNumberFormat="1" applyFont="1"/>
    <xf numFmtId="0" fontId="4" fillId="3" borderId="17" xfId="0" applyFont="1" applyFill="1" applyBorder="1" applyAlignment="1">
      <alignment horizontal="center"/>
    </xf>
    <xf numFmtId="167" fontId="2" fillId="4" borderId="17" xfId="1" applyNumberFormat="1" applyFont="1" applyFill="1" applyBorder="1"/>
    <xf numFmtId="167" fontId="0" fillId="0" borderId="0" xfId="1" applyNumberFormat="1" applyFont="1"/>
    <xf numFmtId="43" fontId="0" fillId="0" borderId="0" xfId="0" applyNumberFormat="1"/>
    <xf numFmtId="167" fontId="0" fillId="0" borderId="0" xfId="0" applyNumberFormat="1"/>
    <xf numFmtId="170" fontId="0" fillId="0" borderId="0" xfId="0" applyNumberFormat="1"/>
    <xf numFmtId="167" fontId="2" fillId="0" borderId="0" xfId="1" applyNumberFormat="1" applyFont="1"/>
    <xf numFmtId="43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170" fontId="2" fillId="0" borderId="17" xfId="1" applyNumberFormat="1" applyFont="1" applyBorder="1" applyAlignment="1">
      <alignment horizontal="center"/>
    </xf>
    <xf numFmtId="170" fontId="0" fillId="0" borderId="0" xfId="0" applyNumberFormat="1" applyAlignment="1">
      <alignment horizontal="center"/>
    </xf>
    <xf numFmtId="0" fontId="4" fillId="3" borderId="17" xfId="0" applyFont="1" applyFill="1" applyBorder="1" applyAlignment="1">
      <alignment horizontal="right"/>
    </xf>
  </cellXfs>
  <cellStyles count="8">
    <cellStyle name="20% - Accent3 2" xfId="5" xr:uid="{00000000-0005-0000-0000-000000000000}"/>
    <cellStyle name="Calculation 2" xfId="7" xr:uid="{00000000-0005-0000-0000-000001000000}"/>
    <cellStyle name="Comma" xfId="1" builtinId="3"/>
    <cellStyle name="Currency 2" xfId="4" xr:uid="{00000000-0005-0000-0000-000003000000}"/>
    <cellStyle name="Input 2" xfId="6" xr:uid="{00000000-0005-0000-0000-000004000000}"/>
    <cellStyle name="Normal" xfId="0" builtinId="0"/>
    <cellStyle name="Normal 2" xfId="3" xr:uid="{00000000-0005-0000-0000-000006000000}"/>
    <cellStyle name="Percent" xfId="2" builtinId="5"/>
  </cellStyles>
  <dxfs count="4"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uments%20and%20Settings\samuel.halli\Desktop\Abudhabi\Marina%20Bay\Payments%20to%20Certificates\ASGC\Documents%20and%20Settings\Administrator\Local%20Settings\Temp\Water%20Front\WINDOWS\TEMP\dubai%20marina\RATE%20ANALYSI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qs_srana\Local%20Settings\Temporary%20Internet%20Files\OLK6B\MSOFFICE\EXCEL\SUNIL\499\Valuation\APLMAR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%20practice\Jones%20Mugambi\Equity%20Fund\Equity%20Fund_LLP_Financial_ModelV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samuel.halli\Desktop\Abudhabi\Marina%20Bay\Payments%20to%20Certificates\ASGC\Documents%20and%20Settings\Administrator\Local%20Settings\Temp\Water%20Front\WINDOWS\TEMP\dubai%20marina\RATE%20ANALY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dubai%20marina\RATE%20ANALYS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RA1\My%20Documents\BAR%20BENDING%20SCHEDULE%20&amp;%20QTY.%20SURVEYING%20PRORAM1\Barsch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pil\kapil\Documents%2520and%2520Settings\Administrator\Local%2520Settings\Temp\Water%2520Front\WINDOWS\TEMP\dubai%2520marina\RATE%25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may\Library\Group%2520Containers\UBF8T346G9.Office\User%2520Content.localized\Startup.localized\Excel\Documents%2520and%2520Settings\Administrator\My%2520Documents\WINDOWS\TEMP\dubai%2520marina\RATE%25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OPLI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ashir\VALUAT~1\APLMAR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ALUAT~1\APLMAR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idbcd-wg1\USER\SETSUBI\ME-2&#31309;&#31639;\01&#31309;&#31639;&#12503;&#12525;&#12472;&#12455;&#12463;&#12488;\&#20013;&#22269;\(2004.12)ACW%2520PJ(&#12381;&#12398;2&#65289;\pulau%2520final\WINDOWS\Desktop\New%2520Folder\Qo-158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nect.damacgroup.com/Documents%20and%20Settings/rossario/Local%20Settings/Temporary%20Internet%20Files/Content.IE5/I76635MN/MSOFFICE/EXCEL/SUNIL/499/Valuation/APLMAR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_bad\Desktop\SS\Buxton%2520Point\IM%2520&amp;%2520Model\Project%2520Buxtonv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ECTION"/>
      <sheetName val="major qty"/>
      <sheetName val="Shuttering"/>
      <sheetName val="wages"/>
      <sheetName val="Major P&amp;M deployment"/>
      <sheetName val="boq"/>
      <sheetName val="p&amp;m L&amp;T Hire"/>
      <sheetName val="P&amp;m"/>
      <sheetName val="histogram"/>
      <sheetName val="basic "/>
      <sheetName val="bua"/>
      <sheetName val="topsheet"/>
      <sheetName val="Rate Analysis"/>
      <sheetName val="major_qty"/>
      <sheetName val="Major_P&amp;M_deployment"/>
      <sheetName val="p&amp;m_L&amp;T_Hire"/>
      <sheetName val="basic_"/>
      <sheetName val="Rate_Analysis"/>
      <sheetName val="major_qty1"/>
      <sheetName val="Major_P&amp;M_deployment1"/>
      <sheetName val="p&amp;m_L&amp;T_Hire1"/>
      <sheetName val="basic_1"/>
      <sheetName val="Rate_Analysis1"/>
      <sheetName val="장비"/>
      <sheetName val="노무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sheet"/>
      <sheetName val="prelims"/>
      <sheetName val="SITE REV-1"/>
      <sheetName val="Townhouses"/>
      <sheetName val="PSUMS"/>
      <sheetName val="summary"/>
      <sheetName val="Prelim"/>
      <sheetName val="MOS"/>
      <sheetName val="Initial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18 TOWNHOUSES FOR SHEIKH MOHAMMED BIN HASHER AL MAKTOUM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</sheetData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Assumptions"/>
      <sheetName val="Workings"/>
      <sheetName val="Fund P&amp;L"/>
      <sheetName val="Fund CashFlow"/>
      <sheetName val="Fund Bal.Sheet"/>
      <sheetName val="Fund Waterfall"/>
    </sheetNames>
    <sheetDataSet>
      <sheetData sheetId="0" refreshError="1"/>
      <sheetData sheetId="1">
        <row r="18">
          <cell r="G18">
            <v>250000000</v>
          </cell>
        </row>
        <row r="51">
          <cell r="E51">
            <v>0.08</v>
          </cell>
        </row>
        <row r="60">
          <cell r="E60">
            <v>1000000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ECTION"/>
      <sheetName val="major qty"/>
      <sheetName val="Shuttering"/>
      <sheetName val="wages"/>
      <sheetName val="Major P&amp;M deployment"/>
      <sheetName val="boq"/>
      <sheetName val="p&amp;m L&amp;T Hire"/>
      <sheetName val="P&amp;m"/>
      <sheetName val="histogram"/>
      <sheetName val="basic "/>
      <sheetName val="bua"/>
      <sheetName val="topsheet"/>
      <sheetName val="Rate Analysis"/>
      <sheetName val="major_qty"/>
      <sheetName val="Major_P&amp;M_deployment"/>
      <sheetName val="p&amp;m_L&amp;T_Hire"/>
      <sheetName val="basic_"/>
      <sheetName val="Rate_Analysis"/>
      <sheetName val="major_qty1"/>
      <sheetName val="Major_P&amp;M_deployment1"/>
      <sheetName val="p&amp;m_L&amp;T_Hire1"/>
      <sheetName val="basic_1"/>
      <sheetName val="Rate_Analysis1"/>
      <sheetName val="장비"/>
      <sheetName val="노무"/>
      <sheetName val="Data"/>
      <sheetName val="major_qty2"/>
      <sheetName val="Major_P&amp;M_deployment2"/>
      <sheetName val="p&amp;m_L&amp;T_Hire2"/>
      <sheetName val="basic_2"/>
      <sheetName val="Rate_Analysis2"/>
      <sheetName val="2G - Int Wal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ECTION"/>
      <sheetName val="major qty"/>
      <sheetName val="Shuttering"/>
      <sheetName val="wages"/>
      <sheetName val="Major P&amp;M deployment"/>
      <sheetName val="boq"/>
      <sheetName val="p&amp;m L&amp;T Hire"/>
      <sheetName val="P&amp;m"/>
      <sheetName val="histogram"/>
      <sheetName val="basic "/>
      <sheetName val="bua"/>
      <sheetName val="topsheet"/>
      <sheetName val="Rate Analysis"/>
      <sheetName val="major_qty"/>
      <sheetName val="Major_P&amp;M_deployment"/>
      <sheetName val="p&amp;m_L&amp;T_Hire"/>
      <sheetName val="basic_"/>
      <sheetName val="Rate_Analysis"/>
      <sheetName val="major_qty2"/>
      <sheetName val="Major_P&amp;M_deployment2"/>
      <sheetName val="p&amp;m_L&amp;T_Hire2"/>
      <sheetName val="basic_2"/>
      <sheetName val="Rate_Analysis2"/>
      <sheetName val="major_qty1"/>
      <sheetName val="Major_P&amp;M_deployment1"/>
      <sheetName val="p&amp;m_L&amp;T_Hire1"/>
      <sheetName val="basic_1"/>
      <sheetName val="Rate_Analysis1"/>
      <sheetName val="HS"/>
      <sheetName val="RW"/>
      <sheetName val="Area"/>
      <sheetName val="major_qty3"/>
      <sheetName val="Major_P&amp;M_deployment3"/>
      <sheetName val="p&amp;m_L&amp;T_Hire3"/>
      <sheetName val="basic_3"/>
      <sheetName val="Rate_Analysis3"/>
      <sheetName val="major_qty4"/>
      <sheetName val="Major_P&amp;M_deployment4"/>
      <sheetName val="p&amp;m_L&amp;T_Hire4"/>
      <sheetName val="basic_4"/>
      <sheetName val="Rate_Analysis4"/>
      <sheetName val="FINISH"/>
      <sheetName val="MFR"/>
      <sheetName val="Sheet1"/>
      <sheetName val="FitOutConfCentre"/>
      <sheetName val="james's"/>
      <sheetName val="장비"/>
      <sheetName val="노무"/>
      <sheetName val="Data"/>
      <sheetName val="major_qty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(5)"/>
      <sheetName val="SCHEDULE (4)"/>
      <sheetName val="SCHEDULE (3)"/>
      <sheetName val="SCHEDULE (2)"/>
      <sheetName val="SCHEDULE"/>
      <sheetName val="Shape Codes"/>
      <sheetName val="Database"/>
      <sheetName val="Help"/>
      <sheetName val="Setup"/>
      <sheetName val="About"/>
      <sheetName val="More"/>
      <sheetName val="page"/>
      <sheetName val="Info"/>
      <sheetName val="check"/>
      <sheetName val="schedule nos"/>
      <sheetName val="2G - Int Wal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 t="str">
            <v>LUXURY VILLAS (VILLA)</v>
          </cell>
          <cell r="C7" t="str">
            <v>0001-Drg No-IM-V-46</v>
          </cell>
          <cell r="D7" t="str">
            <v>VEERA</v>
          </cell>
        </row>
        <row r="8">
          <cell r="B8" t="str">
            <v>Example Job 2</v>
          </cell>
          <cell r="C8">
            <v>990002</v>
          </cell>
          <cell r="D8" t="str">
            <v>DEF</v>
          </cell>
        </row>
        <row r="9">
          <cell r="B9" t="str">
            <v>Example Job 3</v>
          </cell>
          <cell r="C9">
            <v>990003</v>
          </cell>
          <cell r="D9" t="str">
            <v>GHJ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ECTION"/>
      <sheetName val="major qty"/>
      <sheetName val="Shuttering"/>
      <sheetName val="wages"/>
      <sheetName val="Major P&amp;M deployment"/>
      <sheetName val="boq"/>
      <sheetName val="p&amp;m L&amp;T Hire"/>
      <sheetName val="P&amp;m"/>
      <sheetName val="histogram"/>
      <sheetName val="basic "/>
      <sheetName val="bua"/>
      <sheetName val="topsheet"/>
      <sheetName val="Rate Analysis"/>
      <sheetName val="major_qty"/>
      <sheetName val="Major_P&amp;M_deployment"/>
      <sheetName val="p&amp;m_L&amp;T_Hire"/>
      <sheetName val="basic_"/>
      <sheetName val="Rate_Analysis"/>
      <sheetName val="major_qty2"/>
      <sheetName val="Major_P&amp;M_deployment2"/>
      <sheetName val="p&amp;m_L&amp;T_Hire2"/>
      <sheetName val="basic_2"/>
      <sheetName val="Rate_Analysis2"/>
      <sheetName val="major_qty1"/>
      <sheetName val="Major_P&amp;M_deployment1"/>
      <sheetName val="p&amp;m_L&amp;T_Hire1"/>
      <sheetName val="basic_1"/>
      <sheetName val="Rate_Analysis1"/>
      <sheetName val="major_qty3"/>
      <sheetName val="Major_P&amp;M_deployment3"/>
      <sheetName val="p&amp;m_L&amp;T_Hire3"/>
      <sheetName val="basic_3"/>
      <sheetName val="Rate_Analysis3"/>
      <sheetName val="major_qty4"/>
      <sheetName val="Major_P&amp;M_deployment4"/>
      <sheetName val="p&amp;m_L&amp;T_Hire4"/>
      <sheetName val="basic_4"/>
      <sheetName val="Rate_Analysis4"/>
      <sheetName val="major_qty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ECTION"/>
      <sheetName val="major qty"/>
      <sheetName val="Shuttering"/>
      <sheetName val="wages"/>
      <sheetName val="Major P&amp;M deployment"/>
      <sheetName val="boq"/>
      <sheetName val="p&amp;m L&amp;T Hire"/>
      <sheetName val="P&amp;m"/>
      <sheetName val="histogram"/>
      <sheetName val="basic "/>
      <sheetName val="bua"/>
      <sheetName val="topsheet"/>
      <sheetName val="Rate Analysis"/>
      <sheetName val="major_qty"/>
      <sheetName val="Major_P&amp;M_deployment"/>
      <sheetName val="p&amp;m_L&amp;T_Hire"/>
      <sheetName val="basic_"/>
      <sheetName val="Rate_Analysis"/>
      <sheetName val="major_qty2"/>
      <sheetName val="Major_P&amp;M_deployment2"/>
      <sheetName val="p&amp;m_L&amp;T_Hire2"/>
      <sheetName val="basic_2"/>
      <sheetName val="Rate_Analysis2"/>
      <sheetName val="major_qty1"/>
      <sheetName val="Major_P&amp;M_deployment1"/>
      <sheetName val="p&amp;m_L&amp;T_Hire1"/>
      <sheetName val="basic_1"/>
      <sheetName val="Rate_Analysis1"/>
      <sheetName val="장비"/>
      <sheetName val="노무"/>
      <sheetName val="Data"/>
      <sheetName val="major_qty3"/>
      <sheetName val="Major_P&amp;M_deployment3"/>
      <sheetName val="p&amp;m_L&amp;T_Hire3"/>
      <sheetName val="basic_3"/>
      <sheetName val="Rate_Analysis3"/>
      <sheetName val="major_qty4"/>
      <sheetName val="Major_P&amp;M_deployment4"/>
      <sheetName val="p&amp;m_L&amp;T_Hire4"/>
      <sheetName val="basic_4"/>
      <sheetName val="Rate_Analysis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Summary"/>
      <sheetName val="HQBuilding"/>
      <sheetName val="FitOutHQBldg"/>
      <sheetName val="Security"/>
      <sheetName val="AutoMessengerSystem"/>
      <sheetName val="PASystem"/>
      <sheetName val="TelephoneSystem"/>
      <sheetName val="HQSpecialSystems"/>
      <sheetName val="WaterFeatures"/>
      <sheetName val="DealerRoom"/>
      <sheetName val="Services"/>
      <sheetName val="ACtoStairs"/>
      <sheetName val="GoodsDelivery"/>
      <sheetName val="ToiletPods"/>
      <sheetName val="HQBldgExtCladding"/>
      <sheetName val="GlazedSouthWall"/>
      <sheetName val="HQFFandE"/>
      <sheetName val="ConferenceCentre"/>
      <sheetName val="FitOutConfCentre"/>
      <sheetName val="ConfCentreSpecialSystems"/>
      <sheetName val="ConfCentreExtCladding"/>
      <sheetName val="ConfFFandE"/>
      <sheetName val="CarPark"/>
      <sheetName val="StatutoryCharges"/>
      <sheetName val="Drawingscover"/>
      <sheetName val="Drawings"/>
      <sheetName val="GFA HQ Building"/>
      <sheetName val="GFA Conference"/>
      <sheetName val="GeneralSummary"/>
      <sheetName val="ElementalSummary"/>
      <sheetName val="SHOPLIST"/>
      <sheetName val="BQ"/>
      <sheetName val="BQ External"/>
      <sheetName val="Notes"/>
      <sheetName val="Basis"/>
      <sheetName val="TAS"/>
      <sheetName val="icmal"/>
      <sheetName val="#REF"/>
      <sheetName val="StattCo yCharges"/>
      <sheetName val="Su}}ary"/>
      <sheetName val="GFA_HQ_Building"/>
      <sheetName val="GFA_Conference"/>
      <sheetName val="SubmitCal"/>
      <sheetName val="Cash2"/>
      <sheetName val="Z"/>
      <sheetName val="Raw Data"/>
      <sheetName val="Penthouse Apartment"/>
      <sheetName val="Graph Data (DO NOT PRINT)"/>
      <sheetName val="D-623D"/>
      <sheetName val="LABOUR HISTOGRAM"/>
      <sheetName val="1"/>
      <sheetName val="Option"/>
      <sheetName val="Chiet tinh dz22"/>
      <sheetName val="Chiet tinh dz35"/>
      <sheetName val="CT Thang Mo"/>
      <sheetName val="Projet, methodes &amp; couts"/>
      <sheetName val="Macro1"/>
      <sheetName val="Planning"/>
      <sheetName val="TAHRIR"/>
      <sheetName val="Bases"/>
      <sheetName val="Risques majeurs &amp; Frais Ind."/>
      <sheetName val="Bouclage"/>
      <sheetName val="AREG_05"/>
      <sheetName val="LEVEL SHEET"/>
      <sheetName val="SPT vs PHI"/>
      <sheetName val="CASHFLOWS"/>
      <sheetName val="_______"/>
      <sheetName val="核算项目余额表"/>
      <sheetName val="Criteria"/>
      <sheetName val="Assumptions"/>
      <sheetName val="@risk rents and incentives"/>
      <sheetName val="Car park lease"/>
      <sheetName val="Net rent analysis"/>
      <sheetName val="Poz-1 "/>
      <sheetName val="차액보증"/>
      <sheetName val="Lab Cum Hist"/>
      <sheetName val="ancillary"/>
      <sheetName val="Sheet2"/>
      <sheetName val="ANNEXURE-A"/>
      <sheetName val="BOQ"/>
      <sheetName val="Bill No. 2"/>
      <sheetName val="budget summary (2)"/>
      <sheetName val="Budget Analysis Summary"/>
      <sheetName val="Customize Your Invoice"/>
      <sheetName val="B"/>
      <sheetName val="HVAC BoQ"/>
      <sheetName val="PriceSummary"/>
      <sheetName val="企业表一"/>
      <sheetName val="M-5C"/>
      <sheetName val="M-5A"/>
      <sheetName val=""/>
      <sheetName val="改加胶玻璃、室外栏杆"/>
      <sheetName val="FOL - Bar"/>
      <sheetName val="Sheet1"/>
      <sheetName val="BQ_External"/>
      <sheetName val="Bill_1"/>
      <sheetName val="Bill_2"/>
      <sheetName val="Bill_3"/>
      <sheetName val="Bill_4"/>
      <sheetName val="Bill_5"/>
      <sheetName val="Bill_6"/>
      <sheetName val="Bill_7"/>
      <sheetName val="Data"/>
      <sheetName val="Tender Summary"/>
      <sheetName val="Insurance Ext"/>
      <sheetName val="Prelims"/>
      <sheetName val="CT  PL"/>
      <sheetName val="Budget"/>
      <sheetName val="LABOUR_HISTOGRAM"/>
      <sheetName val="JAS"/>
      <sheetName val="GFA_HQ_Building1"/>
      <sheetName val="Top sheet"/>
      <sheetName val="Body Sheet"/>
      <sheetName val="1.0 Executive Summary"/>
      <sheetName val="Rate analysis"/>
      <sheetName val="기계내역서"/>
      <sheetName val="intr stool brkup"/>
      <sheetName val="COC"/>
      <sheetName val="GFA_Conference1"/>
      <sheetName val="StattCo_yCharges"/>
      <sheetName val="BQ_External1"/>
      <sheetName val="Penthouse_Apartment"/>
      <sheetName val="LABOUR_HISTOGRAM1"/>
      <sheetName val="Lab_Cum_Hist"/>
      <sheetName val="Raw_Data"/>
      <sheetName val="Chiet_tinh_dz22"/>
      <sheetName val="Chiet_tinh_dz35"/>
      <sheetName val="CT_Thang_Mo"/>
      <sheetName val="@risk_rents_and_incentives"/>
      <sheetName val="Car_park_lease"/>
      <sheetName val="Net_rent_analysis"/>
      <sheetName val="Poz-1_"/>
      <sheetName val="Bill_No__2"/>
      <sheetName val="LEVEL_SHEET"/>
      <sheetName val="Graph_Data_(DO_NOT_PRINT)"/>
      <sheetName val="Tender_Summary"/>
      <sheetName val="Insurance_Ext"/>
      <sheetName val="FOL_-_Bar"/>
      <sheetName val="SPT_vs_PHI"/>
      <sheetName val="2 Div 14 "/>
      <sheetName val="Projet,_methodes_&amp;_couts"/>
      <sheetName val="Risques_majeurs_&amp;_Frais_Ind_"/>
      <sheetName val="budget_summary_(2)"/>
      <sheetName val="Budget_Analysis_Summary"/>
      <sheetName val="CT__PL"/>
      <sheetName val="POWER"/>
      <sheetName val="MTP"/>
      <sheetName val="SAP"/>
      <sheetName val="HQ-TO"/>
      <sheetName val="ConferenceCentre_x0000_옰ʒ䄂ʒ鵠ʐ䄂ʒ閐̐䄂ʒ蕈̐"/>
      <sheetName val="Geneí¬_x0008_i_x0000__x0000__x0014__x0000_0."/>
      <sheetName val="70_x0000_,/0_x0000_s«_x0008_i_x0000_Æø_x0003_í¬_x0008_i_x0000_"/>
      <sheetName val="Bill 2"/>
      <sheetName val="List"/>
      <sheetName val="Sheet3"/>
      <sheetName val="Ap A"/>
      <sheetName val="SHOPLIST.xls"/>
      <sheetName val="Currencies"/>
      <sheetName val="Bill 1"/>
      <sheetName val="Bill 3"/>
      <sheetName val="Bill 4"/>
      <sheetName val="Bill 5"/>
      <sheetName val="Bill 6"/>
      <sheetName val="Bill 7"/>
      <sheetName val="Inputs"/>
      <sheetName val="Customize_Your_Invoice"/>
      <sheetName val="HVAC_BoQ"/>
      <sheetName val="Dubai golf"/>
      <sheetName val="DATAS"/>
      <sheetName val="GFA_HQ_Building3"/>
      <sheetName val="GFA_Conference3"/>
      <sheetName val="StattCo_yCharges2"/>
      <sheetName val="BQ_External3"/>
      <sheetName val="Penthouse_Apartment2"/>
      <sheetName val="LABOUR_HISTOGRAM3"/>
      <sheetName val="Chiet_tinh_dz222"/>
      <sheetName val="Chiet_tinh_dz352"/>
      <sheetName val="CT_Thang_Mo2"/>
      <sheetName val="Raw_Data2"/>
      <sheetName val="@risk_rents_and_incentives2"/>
      <sheetName val="Car_park_lease2"/>
      <sheetName val="Net_rent_analysis2"/>
      <sheetName val="Poz-1_2"/>
      <sheetName val="Lab_Cum_Hist2"/>
      <sheetName val="Graph_Data_(DO_NOT_PRINT)2"/>
      <sheetName val="LEVEL_SHEET2"/>
      <sheetName val="Bill_No__22"/>
      <sheetName val="Tender_Summary2"/>
      <sheetName val="Insurance_Ext2"/>
      <sheetName val="FOL_-_Bar2"/>
      <sheetName val="SPT_vs_PHI2"/>
      <sheetName val="Customize_Your_Invoice2"/>
      <sheetName val="HVAC_BoQ2"/>
      <sheetName val="budget_summary_(2)1"/>
      <sheetName val="Budget_Analysis_Summary1"/>
      <sheetName val="Body_Sheet1"/>
      <sheetName val="1_0_Executive_Summary1"/>
      <sheetName val="Projet,_methodes_&amp;_couts1"/>
      <sheetName val="Risques_majeurs_&amp;_Frais_Ind_1"/>
      <sheetName val="CT__PL1"/>
      <sheetName val="Top_sheet1"/>
      <sheetName val="intr_stool_brkup1"/>
      <sheetName val="Rate_analysis1"/>
      <sheetName val="GFA_HQ_Building2"/>
      <sheetName val="GFA_Conference2"/>
      <sheetName val="StattCo_yCharges1"/>
      <sheetName val="BQ_External2"/>
      <sheetName val="Penthouse_Apartment1"/>
      <sheetName val="LABOUR_HISTOGRAM2"/>
      <sheetName val="Chiet_tinh_dz221"/>
      <sheetName val="Chiet_tinh_dz351"/>
      <sheetName val="CT_Thang_Mo1"/>
      <sheetName val="Raw_Data1"/>
      <sheetName val="@risk_rents_and_incentives1"/>
      <sheetName val="Car_park_lease1"/>
      <sheetName val="Net_rent_analysis1"/>
      <sheetName val="Poz-1_1"/>
      <sheetName val="Lab_Cum_Hist1"/>
      <sheetName val="Graph_Data_(DO_NOT_PRINT)1"/>
      <sheetName val="LEVEL_SHEET1"/>
      <sheetName val="Bill_No__21"/>
      <sheetName val="Tender_Summary1"/>
      <sheetName val="Insurance_Ext1"/>
      <sheetName val="FOL_-_Bar1"/>
      <sheetName val="SPT_vs_PHI1"/>
      <sheetName val="Customize_Your_Invoice1"/>
      <sheetName val="HVAC_BoQ1"/>
      <sheetName val="Body_Sheet"/>
      <sheetName val="1_0_Executive_Summary"/>
      <sheetName val="Top_sheet"/>
      <sheetName val="intr_stool_brkup"/>
      <sheetName val="Rate_analysis"/>
      <sheetName val="GFA_HQ_Building4"/>
      <sheetName val="GFA_Conference4"/>
      <sheetName val="StattCo_yCharges3"/>
      <sheetName val="BQ_External4"/>
      <sheetName val="Penthouse_Apartment3"/>
      <sheetName val="LABOUR_HISTOGRAM4"/>
      <sheetName val="Chiet_tinh_dz223"/>
      <sheetName val="Chiet_tinh_dz353"/>
      <sheetName val="CT_Thang_Mo3"/>
      <sheetName val="Raw_Data3"/>
      <sheetName val="@risk_rents_and_incentives3"/>
      <sheetName val="Car_park_lease3"/>
      <sheetName val="Net_rent_analysis3"/>
      <sheetName val="Poz-1_3"/>
      <sheetName val="Lab_Cum_Hist3"/>
      <sheetName val="Graph_Data_(DO_NOT_PRINT)3"/>
      <sheetName val="LEVEL_SHEET3"/>
      <sheetName val="Bill_No__23"/>
      <sheetName val="Tender_Summary3"/>
      <sheetName val="Insurance_Ext3"/>
      <sheetName val="FOL_-_Bar3"/>
      <sheetName val="SPT_vs_PHI3"/>
      <sheetName val="Customize_Your_Invoice3"/>
      <sheetName val="HVAC_BoQ3"/>
      <sheetName val="budget_summary_(2)2"/>
      <sheetName val="Budget_Analysis_Summary2"/>
      <sheetName val="Body_Sheet2"/>
      <sheetName val="1_0_Executive_Summary2"/>
      <sheetName val="Projet,_methodes_&amp;_couts2"/>
      <sheetName val="Risques_majeurs_&amp;_Frais_Ind_2"/>
      <sheetName val="CT__PL2"/>
      <sheetName val="Top_sheet2"/>
      <sheetName val="intr_stool_brkup2"/>
      <sheetName val="Rate_analysis2"/>
      <sheetName val="GFA_HQ_Building5"/>
      <sheetName val="GFA_Conference5"/>
      <sheetName val="StattCo_yCharges4"/>
      <sheetName val="BQ_External5"/>
      <sheetName val="Penthouse_Apartment4"/>
      <sheetName val="LABOUR_HISTOGRAM5"/>
      <sheetName val="Chiet_tinh_dz224"/>
      <sheetName val="Chiet_tinh_dz354"/>
      <sheetName val="CT_Thang_Mo4"/>
      <sheetName val="Raw_Data4"/>
      <sheetName val="@risk_rents_and_incentives4"/>
      <sheetName val="Car_park_lease4"/>
      <sheetName val="Net_rent_analysis4"/>
      <sheetName val="Poz-1_4"/>
      <sheetName val="Lab_Cum_Hist4"/>
      <sheetName val="Graph_Data_(DO_NOT_PRINT)4"/>
      <sheetName val="LEVEL_SHEET4"/>
      <sheetName val="Bill_No__24"/>
      <sheetName val="Tender_Summary4"/>
      <sheetName val="Insurance_Ext4"/>
      <sheetName val="FOL_-_Bar4"/>
      <sheetName val="SPT_vs_PHI4"/>
      <sheetName val="Customize_Your_Invoice4"/>
      <sheetName val="HVAC_BoQ4"/>
      <sheetName val="budget_summary_(2)3"/>
      <sheetName val="Budget_Analysis_Summary3"/>
      <sheetName val="Body_Sheet3"/>
      <sheetName val="1_0_Executive_Summary3"/>
      <sheetName val="Projet,_methodes_&amp;_couts3"/>
      <sheetName val="Risques_majeurs_&amp;_Frais_Ind_3"/>
      <sheetName val="CT__PL3"/>
      <sheetName val="Top_sheet3"/>
      <sheetName val="intr_stool_brkup3"/>
      <sheetName val="Rate_analysis3"/>
      <sheetName val="ACT_SPS"/>
      <sheetName val="SPSF"/>
      <sheetName val="Invoice Summary"/>
      <sheetName val="_x0000__x0000__x0000__x0000__x0000__x0000__x0000__x0000_"/>
      <sheetName val="POWER ASSUMPTIONS"/>
      <sheetName val="공종별_집계금액"/>
      <sheetName val="PROJECT BRIEF"/>
      <sheetName val="Geneí¬_x0008_i"/>
      <sheetName val="70"/>
      <sheetName val="concrete"/>
      <sheetName val="beam-reinft-IIInd floor"/>
      <sheetName val="beam-reinft-machine rm"/>
      <sheetName val="girder"/>
      <sheetName val="Rocker"/>
      <sheetName val="98Price"/>
      <sheetName val="sal"/>
      <sheetName val="Wall"/>
      <sheetName val="CODE"/>
      <sheetName val="Civil Boq"/>
      <sheetName val="GFA_HQ_Building6"/>
      <sheetName val="WITHOUT C&amp;I PROFIT (3)"/>
      <sheetName val="C (3)"/>
      <sheetName val="BILL COV"/>
      <sheetName val="MOS"/>
      <sheetName val="GFA_HQ_Building7"/>
      <sheetName val="GFA_Conference6"/>
      <sheetName val="BQ_External6"/>
      <sheetName val="StattCo_yCharges5"/>
      <sheetName val="Penthouse_Apartment5"/>
      <sheetName val="LABOUR_HISTOGRAM6"/>
      <sheetName val="Graph_Data_(DO_NOT_PRINT)5"/>
      <sheetName val="Projet,_methodes_&amp;_couts4"/>
      <sheetName val="Risques_majeurs_&amp;_Frais_Ind_4"/>
      <sheetName val="Chiet_tinh_dz225"/>
      <sheetName val="Chiet_tinh_dz355"/>
      <sheetName val="Raw_Data5"/>
      <sheetName val="@risk_rents_and_incentives5"/>
      <sheetName val="Car_park_lease5"/>
      <sheetName val="Net_rent_analysis5"/>
      <sheetName val="Poz-1_5"/>
      <sheetName val="CT_Thang_Mo5"/>
      <sheetName val="Lab_Cum_Hist5"/>
      <sheetName val="Bill_No__25"/>
      <sheetName val="CT__PL4"/>
      <sheetName val="budget_summary_(2)4"/>
      <sheetName val="Budget_Analysis_Summary4"/>
      <sheetName val="Customize_Your_Invoice5"/>
      <sheetName val="HVAC_BoQ5"/>
      <sheetName val="FOL_-_Bar5"/>
      <sheetName val="LEVEL_SHEET5"/>
      <sheetName val="SPT_vs_PHI5"/>
      <sheetName val="Body_Sheet4"/>
      <sheetName val="1_0_Executive_Summary4"/>
      <sheetName val="intr_stool_brkup4"/>
      <sheetName val="Tender_Summary5"/>
      <sheetName val="Insurance_Ext5"/>
      <sheetName val="Top_sheet4"/>
      <sheetName val="Rate_analysis4"/>
      <sheetName val="Dubai_golf"/>
      <sheetName val="Ap_A"/>
      <sheetName val="2_Div_14_"/>
      <sheetName val="Bill_21"/>
      <sheetName val="SHOPLIST_xls"/>
      <sheetName val="Bill_11"/>
      <sheetName val="Bill_31"/>
      <sheetName val="Bill_41"/>
      <sheetName val="Bill_51"/>
      <sheetName val="Bill_61"/>
      <sheetName val="Bill_71"/>
      <sheetName val="beam-reinft-IIInd_floor"/>
      <sheetName val="Geneí¬i0_"/>
      <sheetName val="70,/0s«iÆøí¬i"/>
      <sheetName val="Invoice_Summary"/>
      <sheetName val="POWER_ASSUMPTIONS"/>
      <sheetName val="beam-reinft-machine_rm"/>
      <sheetName val="Geneí¬i"/>
      <sheetName val="PROJECT_BRIEF"/>
      <sheetName val="GFA_HQ_Building8"/>
      <sheetName val="GFA_Conference7"/>
      <sheetName val="BQ_External7"/>
      <sheetName val="Graph_Data_(DO_NOT_PRINT)6"/>
      <sheetName val="Penthouse_Apartment6"/>
      <sheetName val="Chiet_tinh_dz226"/>
      <sheetName val="Chiet_tinh_dz356"/>
      <sheetName val="StattCo_yCharges6"/>
      <sheetName val="Raw_Data6"/>
      <sheetName val="LABOUR_HISTOGRAM7"/>
      <sheetName val="@risk_rents_and_incentives6"/>
      <sheetName val="Car_park_lease6"/>
      <sheetName val="Net_rent_analysis6"/>
      <sheetName val="Poz-1_6"/>
      <sheetName val="CT_Thang_Mo6"/>
      <sheetName val="Lab_Cum_Hist6"/>
      <sheetName val="LEVEL_SHEET6"/>
      <sheetName val="Bill_No__26"/>
      <sheetName val="Tender_Summary6"/>
      <sheetName val="Insurance_Ext6"/>
      <sheetName val="FOL_-_Bar6"/>
      <sheetName val="SPT_vs_PHI6"/>
      <sheetName val="Customize_Your_Invoice6"/>
      <sheetName val="HVAC_BoQ6"/>
      <sheetName val="budget_summary_(2)5"/>
      <sheetName val="Budget_Analysis_Summary5"/>
      <sheetName val="Body_Sheet5"/>
      <sheetName val="1_0_Executive_Summary5"/>
      <sheetName val="Projet,_methodes_&amp;_couts5"/>
      <sheetName val="Risques_majeurs_&amp;_Frais_Ind_5"/>
      <sheetName val="Top_sheet5"/>
      <sheetName val="CT__PL5"/>
      <sheetName val="intr_stool_brkup5"/>
      <sheetName val="Rate_analysis5"/>
      <sheetName val="Dubai_golf1"/>
      <sheetName val="Ap_A1"/>
      <sheetName val="2_Div_14_1"/>
      <sheetName val="Bill_22"/>
      <sheetName val="SHOPLIST_xls1"/>
      <sheetName val="Bill_12"/>
      <sheetName val="Bill_32"/>
      <sheetName val="Bill_42"/>
      <sheetName val="Bill_52"/>
      <sheetName val="Bill_62"/>
      <sheetName val="Bill_72"/>
      <sheetName val="beam-reinft-IIInd_floor1"/>
      <sheetName val="Invoice_Summary1"/>
      <sheetName val="POWER_ASSUMPTIONS1"/>
      <sheetName val="beam-reinft-machine_rm1"/>
      <sheetName val="PROJECT_BRIEF1"/>
      <sheetName val="Day work"/>
      <sheetName val="Activity List"/>
      <sheetName val="마산월령동골조물량변경"/>
      <sheetName val="Ra  stair"/>
      <sheetName val="HIRED LABOUR CODE"/>
      <sheetName val="PA- Consutant "/>
      <sheetName val="Design"/>
      <sheetName val="upa"/>
      <sheetName val="foot-slab reinft"/>
      <sheetName val="Civil_Boq"/>
      <sheetName val="HIRED_LABOUR_CODE"/>
      <sheetName val="PA-_Consutant_"/>
      <sheetName val="foot-slab_reinft"/>
      <sheetName val="ABSTRACT"/>
      <sheetName val="DETAILED  BOQ"/>
      <sheetName val="M-Book for Conc"/>
      <sheetName val="M-Book for FW"/>
      <sheetName val="Vehicles"/>
      <sheetName val="Toolbox"/>
      <sheetName val="Softscape Buildup"/>
      <sheetName val="Mat'l Rate"/>
      <sheetName val="Data_Summary"/>
      <sheetName val="Materials Cost(PCC)"/>
      <sheetName val="India F&amp;S Template"/>
      <sheetName val="Annex"/>
      <sheetName val="factors"/>
      <sheetName val="P4-B"/>
      <sheetName val="Break_Up"/>
      <sheetName val="RESULT"/>
      <sheetName val="IO LIST"/>
      <sheetName val="Formulas"/>
      <sheetName val="Material "/>
      <sheetName val="Quote Sheet"/>
      <sheetName val="250mm"/>
      <sheetName val="200mm"/>
      <sheetName val="160mm"/>
      <sheetName val="FITTINGS"/>
      <sheetName val="VALVE CHAMBERS"/>
      <sheetName val="Fire Hydrants"/>
      <sheetName val="B.GATE VALVE"/>
      <sheetName val="Sub G1 Fire"/>
      <sheetName val="Sub G12 Fire"/>
      <sheetName val="CHART OF ACCOUNTS"/>
      <sheetName val="GFA_HQ_Building9"/>
      <sheetName val="GFA_Conference8"/>
      <sheetName val="BQ_External8"/>
      <sheetName val="Graph_Data_(DO_NOT_PRINT)7"/>
      <sheetName val="Penthouse_Apartment7"/>
      <sheetName val="Chiet_tinh_dz227"/>
      <sheetName val="Chiet_tinh_dz357"/>
      <sheetName val="StattCo_yCharges7"/>
      <sheetName val="Raw_Data7"/>
      <sheetName val="LABOUR_HISTOGRAM8"/>
      <sheetName val="@risk_rents_and_incentives7"/>
      <sheetName val="Car_park_lease7"/>
      <sheetName val="Net_rent_analysis7"/>
      <sheetName val="Poz-1_7"/>
      <sheetName val="CT_Thang_Mo7"/>
      <sheetName val="Lab_Cum_Hist7"/>
      <sheetName val="LEVEL_SHEET7"/>
      <sheetName val="Bill_No__27"/>
      <sheetName val="Tender_Summary7"/>
      <sheetName val="Insurance_Ext7"/>
      <sheetName val="FOL_-_Bar7"/>
      <sheetName val="SPT_vs_PHI7"/>
      <sheetName val="Customize_Your_Invoice7"/>
      <sheetName val="HVAC_BoQ7"/>
      <sheetName val="budget_summary_(2)6"/>
      <sheetName val="Budget_Analysis_Summary6"/>
      <sheetName val="Body_Sheet6"/>
      <sheetName val="1_0_Executive_Summary6"/>
      <sheetName val="Projet,_methodes_&amp;_couts6"/>
      <sheetName val="Risques_majeurs_&amp;_Frais_Ind_6"/>
      <sheetName val="Top_sheet6"/>
      <sheetName val="CT__PL6"/>
      <sheetName val="intr_stool_brkup6"/>
      <sheetName val="Rate_analysis6"/>
      <sheetName val="房屋及建筑物"/>
      <sheetName val="XL4Poppy"/>
      <sheetName val="C_(3)1"/>
      <sheetName val="C_(3)"/>
      <sheetName val="B185-B-2"/>
      <sheetName val="B185-B-3"/>
      <sheetName val="B185-B-4"/>
      <sheetName val="B185-B-5"/>
      <sheetName val="B185-B-6"/>
      <sheetName val="B185-B-7"/>
      <sheetName val="B185-B-8"/>
      <sheetName val="B185-B-9.1"/>
      <sheetName val="B185-B-9.2"/>
      <sheetName val="ConferenceCentre?옰ʒ䄂ʒ鵠ʐ䄂ʒ閐̐䄂ʒ蕈̐"/>
      <sheetName val="INSTR"/>
      <sheetName val="CERTIFICATE"/>
      <sheetName val="Dubai_golf2"/>
      <sheetName val="Ap_A2"/>
      <sheetName val="2_Div_14_2"/>
      <sheetName val="Bill_23"/>
      <sheetName val="SHOPLIST_xls2"/>
      <sheetName val="Bill_13"/>
      <sheetName val="Bill_33"/>
      <sheetName val="Bill_43"/>
      <sheetName val="Bill_53"/>
      <sheetName val="Bill_63"/>
      <sheetName val="Bill_73"/>
      <sheetName val="beam-reinft-IIInd_floor2"/>
      <sheetName val="Invoice_Summary2"/>
      <sheetName val="POWER_ASSUMPTIONS2"/>
      <sheetName val="beam-reinft-machine_rm2"/>
      <sheetName val="PROJECT_BRIEF2"/>
      <sheetName val="Day_work"/>
      <sheetName val="Activity_List"/>
      <sheetName val="BILL_COV"/>
      <sheetName val="WITHOUT_C&amp;I_PROFIT_(3)"/>
      <sheetName val="C_(3)2"/>
      <sheetName val="Softscape_Buildup"/>
      <sheetName val="Mat'l_Rate"/>
      <sheetName val="Ap_A3"/>
      <sheetName val="2_Div_14_3"/>
      <sheetName val="PROJECT_BRIEF3"/>
      <sheetName val="Bill_24"/>
      <sheetName val="C_(3)3"/>
      <sheetName val="Civil_Boq1"/>
      <sheetName val="WITHOUT_C&amp;I_PROFIT_(3)1"/>
      <sheetName val="Activity_List1"/>
      <sheetName val="Softscape_Buildup1"/>
      <sheetName val="Mat'l_Rate1"/>
      <sheetName val="RA-markate"/>
      <sheetName val="BOQ_Direct_selling cost"/>
      <sheetName val="갑지"/>
      <sheetName val="15-MECH"/>
      <sheetName val="DETAILED__BOQ"/>
      <sheetName val="M-Book_for_Conc"/>
      <sheetName val="M-Book_for_FW"/>
      <sheetName val="E-Bill No.6 A-O"/>
      <sheetName val="B03"/>
      <sheetName val="B09.1"/>
      <sheetName val="GFA_HQ_Building10"/>
      <sheetName val="GFA_Conference9"/>
      <sheetName val="BQ_External9"/>
      <sheetName val="Graph_Data_(DO_NOT_PRINT)8"/>
      <sheetName val="Penthouse_Apartment8"/>
      <sheetName val="Chiet_tinh_dz228"/>
      <sheetName val="Chiet_tinh_dz358"/>
      <sheetName val="StattCo_yCharges8"/>
      <sheetName val="Raw_Data8"/>
      <sheetName val="LABOUR_HISTOGRAM9"/>
      <sheetName val="@risk_rents_and_incentives8"/>
      <sheetName val="Car_park_lease8"/>
      <sheetName val="Net_rent_analysis8"/>
      <sheetName val="Poz-1_8"/>
      <sheetName val="CT_Thang_Mo8"/>
      <sheetName val="Lab_Cum_Hist8"/>
      <sheetName val="LEVEL_SHEET8"/>
      <sheetName val="Bill_No__28"/>
      <sheetName val="Tender_Summary8"/>
      <sheetName val="Insurance_Ext8"/>
      <sheetName val="FOL_-_Bar8"/>
      <sheetName val="SPT_vs_PHI8"/>
      <sheetName val="Customize_Your_Invoice8"/>
      <sheetName val="HVAC_BoQ8"/>
      <sheetName val="budget_summary_(2)7"/>
      <sheetName val="Budget_Analysis_Summary7"/>
      <sheetName val="Body_Sheet7"/>
      <sheetName val="1_0_Executive_Summary7"/>
      <sheetName val="Projet,_methodes_&amp;_couts7"/>
      <sheetName val="Risques_majeurs_&amp;_Frais_Ind_7"/>
      <sheetName val="Top_sheet7"/>
      <sheetName val="CT__PL7"/>
      <sheetName val="intr_stool_brkup7"/>
      <sheetName val="Rate_analysis7"/>
      <sheetName val="Dubai_golf3"/>
      <sheetName val="SHOPLIST_xls3"/>
      <sheetName val="Bill_14"/>
      <sheetName val="Bill_34"/>
      <sheetName val="Bill_44"/>
      <sheetName val="Bill_54"/>
      <sheetName val="Bill_64"/>
      <sheetName val="Bill_74"/>
      <sheetName val="beam-reinft-IIInd_floor3"/>
      <sheetName val="Invoice_Summary3"/>
      <sheetName val="POWER_ASSUMPTIONS3"/>
      <sheetName val="beam-reinft-machine_rm3"/>
      <sheetName val="Day_work1"/>
      <sheetName val="BILL_COV1"/>
      <sheetName val="Gra¦_x0004_)_x0000__x0000__x0000_VW_x0000__x0000__x0000__x0000__x0000__x0000__x0000__x0000__x0000_ U"/>
      <sheetName val="/VW_x0000_VU_x0000_)_x0000__x0000__x0000_)_x0000__x0000__x0000__x0001__x0000__x0000__x0000_tÏØ0_x0009__x0008__x0000__x0000__x0009__x0008_"/>
      <sheetName val="COLUMN"/>
      <sheetName val="Div. 02"/>
      <sheetName val="Div. 03"/>
      <sheetName val="Div. 04"/>
      <sheetName val="Div. 05"/>
      <sheetName val="Div. 06"/>
      <sheetName val="Div. 07"/>
      <sheetName val="Div. 08"/>
      <sheetName val="Div. 09"/>
      <sheetName val="Div. 10"/>
      <sheetName val="Div. 11"/>
      <sheetName val="Div. 12"/>
      <sheetName val="Div.13"/>
      <sheetName val="EXTERNAL WORKS"/>
      <sheetName val="PARAMETER"/>
      <sheetName val="PRODUCTIVITY RATE"/>
      <sheetName val="U.R.A - MASONRY"/>
      <sheetName val="U.R.A - PLASTERING"/>
      <sheetName val="U.R.A - TILING"/>
      <sheetName val="U.R.A - GRANITE"/>
      <sheetName val="V.C 2 - EARTHWORK"/>
      <sheetName val="V.C 9 - CERAMIC"/>
      <sheetName val="V.C 9 - FINISHES"/>
      <sheetName val="Gra¦_x0004_)"/>
      <sheetName val="/VW"/>
      <sheetName val="/VW_x0000_VU_x0000_)_x0000__x0000__x0000_)_x0000__x0000__x0000__x0001__x0000__x0000__x0000_tÏØ0 _x0008__x0000__x0000_ _x0008_"/>
      <sheetName val="[SHOPLIST.xls]70,/0s«iÆøí¬i"/>
      <sheetName val="[SHOPLIST.xls]/VW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sheet"/>
      <sheetName val="prelims"/>
      <sheetName val="SITE REV-1"/>
      <sheetName val="Townhouses"/>
      <sheetName val="PSUMS"/>
      <sheetName val="summary"/>
      <sheetName val="Prelim"/>
      <sheetName val="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18 TOWNHOUSES FOR SHEIKH MOHAMMED BIN HASHER AL MAKTOUM</v>
          </cell>
        </row>
        <row r="6">
          <cell r="G6" t="str">
            <v>AMOUNT</v>
          </cell>
        </row>
        <row r="8">
          <cell r="C8" t="str">
            <v>ANC MATERIALS ON SITE</v>
          </cell>
        </row>
        <row r="9">
          <cell r="C9" t="str">
            <v>H.T. STEEL 8mm</v>
          </cell>
          <cell r="D9">
            <v>9</v>
          </cell>
          <cell r="E9" t="str">
            <v>TON</v>
          </cell>
          <cell r="F9">
            <v>1020</v>
          </cell>
          <cell r="G9">
            <v>9180</v>
          </cell>
        </row>
        <row r="10">
          <cell r="C10" t="str">
            <v>H.T. STEEL 10mm</v>
          </cell>
          <cell r="D10">
            <v>18</v>
          </cell>
          <cell r="E10" t="str">
            <v>TON</v>
          </cell>
          <cell r="F10">
            <v>1020</v>
          </cell>
          <cell r="G10">
            <v>18360</v>
          </cell>
        </row>
        <row r="11">
          <cell r="C11" t="str">
            <v>H.T. STEEL 12mm</v>
          </cell>
          <cell r="D11">
            <v>19</v>
          </cell>
          <cell r="E11" t="str">
            <v>TON</v>
          </cell>
          <cell r="F11">
            <v>1020</v>
          </cell>
          <cell r="G11">
            <v>19380</v>
          </cell>
        </row>
        <row r="12">
          <cell r="C12" t="str">
            <v>H.T. STEEL 16mm</v>
          </cell>
          <cell r="D12">
            <v>5</v>
          </cell>
          <cell r="E12" t="str">
            <v>TON</v>
          </cell>
          <cell r="F12">
            <v>1020</v>
          </cell>
          <cell r="G12">
            <v>5100</v>
          </cell>
        </row>
        <row r="13">
          <cell r="C13" t="str">
            <v>H.T. STEEL 20mm</v>
          </cell>
          <cell r="E13" t="str">
            <v>TON</v>
          </cell>
          <cell r="G13">
            <v>0</v>
          </cell>
        </row>
        <row r="14">
          <cell r="C14" t="str">
            <v>H.T. STEEL 25mm</v>
          </cell>
          <cell r="D14">
            <v>2</v>
          </cell>
          <cell r="E14" t="str">
            <v>TON</v>
          </cell>
          <cell r="F14">
            <v>1020</v>
          </cell>
          <cell r="G14">
            <v>2040</v>
          </cell>
        </row>
        <row r="15">
          <cell r="C15" t="str">
            <v>H.T. STEEL 32mm</v>
          </cell>
          <cell r="E15" t="str">
            <v>TON</v>
          </cell>
          <cell r="G15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sheet"/>
      <sheetName val="prelims"/>
      <sheetName val="SITE REV-1"/>
      <sheetName val="Townhouses"/>
      <sheetName val="PSUMS"/>
      <sheetName val="summary"/>
      <sheetName val="Prelim"/>
      <sheetName val="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">
          <cell r="C1" t="str">
            <v>18 TOWNHOUSES FOR SHEIKH MOHAMMED BIN HASHER AL MAKTOUM</v>
          </cell>
        </row>
        <row r="6">
          <cell r="G6" t="str">
            <v>AMOUNT</v>
          </cell>
        </row>
        <row r="9">
          <cell r="E9" t="str">
            <v>TON</v>
          </cell>
          <cell r="G9">
            <v>9180</v>
          </cell>
        </row>
        <row r="10">
          <cell r="E10" t="str">
            <v>TON</v>
          </cell>
          <cell r="G10">
            <v>18360</v>
          </cell>
        </row>
        <row r="11">
          <cell r="E11" t="str">
            <v>TON</v>
          </cell>
          <cell r="G11">
            <v>19380</v>
          </cell>
        </row>
        <row r="12">
          <cell r="E12" t="str">
            <v>TON</v>
          </cell>
          <cell r="G12">
            <v>5100</v>
          </cell>
        </row>
        <row r="13">
          <cell r="E13" t="str">
            <v>TON</v>
          </cell>
          <cell r="G13">
            <v>0</v>
          </cell>
        </row>
        <row r="14">
          <cell r="E14" t="str">
            <v>TON</v>
          </cell>
          <cell r="G14">
            <v>2040</v>
          </cell>
        </row>
        <row r="15">
          <cell r="E15" t="str">
            <v>TON</v>
          </cell>
          <cell r="G15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Raw Data"/>
      <sheetName val="C1ㅇ"/>
      <sheetName val="Base BM-rebar"/>
      <sheetName val="List"/>
      <sheetName val="BOQ"/>
      <sheetName val="Qo-1585"/>
      <sheetName val="FOL - Bar"/>
      <sheetName val="Fit Out B2a"/>
      <sheetName val="Option"/>
      <sheetName val="기계내역서"/>
      <sheetName val="Calendar"/>
      <sheetName val="katsayı"/>
      <sheetName val="Testing"/>
      <sheetName val="ANALIZ"/>
      <sheetName val="③赤紙(日文)"/>
      <sheetName val="KADIKES2"/>
      <sheetName val="Co_Ef"/>
      <sheetName val="Co Eff"/>
      <sheetName val="TESİSAT"/>
      <sheetName val="C3"/>
      <sheetName val="Base_BM-rebar"/>
      <sheetName val="Raw_Data"/>
      <sheetName val="COST"/>
      <sheetName val="Payments and Cash Calls"/>
      <sheetName val="Day work"/>
      <sheetName val="FitOutConfCentre"/>
      <sheetName val="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79">
          <cell r="T179">
            <v>205</v>
          </cell>
          <cell r="U179">
            <v>218</v>
          </cell>
          <cell r="V179">
            <v>302</v>
          </cell>
          <cell r="W179">
            <v>419</v>
          </cell>
          <cell r="X179">
            <v>433</v>
          </cell>
          <cell r="Y179">
            <v>430</v>
          </cell>
          <cell r="Z179">
            <v>494</v>
          </cell>
          <cell r="AA179">
            <v>520</v>
          </cell>
          <cell r="AB179">
            <v>522</v>
          </cell>
          <cell r="AC179">
            <v>508</v>
          </cell>
          <cell r="AD179">
            <v>581</v>
          </cell>
          <cell r="AE179">
            <v>524</v>
          </cell>
          <cell r="AF179">
            <v>526</v>
          </cell>
          <cell r="AG179">
            <v>502</v>
          </cell>
          <cell r="AH179">
            <v>248</v>
          </cell>
        </row>
        <row r="180">
          <cell r="T180">
            <v>205</v>
          </cell>
          <cell r="U180">
            <v>423</v>
          </cell>
          <cell r="V180">
            <v>725</v>
          </cell>
          <cell r="W180">
            <v>1144</v>
          </cell>
          <cell r="X180">
            <v>1577</v>
          </cell>
          <cell r="Y180">
            <v>2007</v>
          </cell>
          <cell r="Z180">
            <v>2501</v>
          </cell>
          <cell r="AA180">
            <v>3021</v>
          </cell>
          <cell r="AB180">
            <v>3543</v>
          </cell>
          <cell r="AC180">
            <v>4051</v>
          </cell>
          <cell r="AD180">
            <v>4632</v>
          </cell>
          <cell r="AE180">
            <v>5156</v>
          </cell>
          <cell r="AF180">
            <v>5682</v>
          </cell>
          <cell r="AG180">
            <v>6184</v>
          </cell>
          <cell r="AH180">
            <v>6432</v>
          </cell>
        </row>
      </sheetData>
      <sheetData sheetId="25" refreshError="1"/>
      <sheetData sheetId="26" refreshError="1"/>
      <sheetData sheetId="27" refreshError="1">
        <row r="16">
          <cell r="G16">
            <v>3100889.7360623879</v>
          </cell>
          <cell r="J16">
            <v>-3100889.7360623879</v>
          </cell>
          <cell r="K16">
            <v>-3100889.7360623879</v>
          </cell>
        </row>
        <row r="17">
          <cell r="G17">
            <v>934385.75607295427</v>
          </cell>
          <cell r="J17">
            <v>3270260.8906708667</v>
          </cell>
          <cell r="K17">
            <v>169371.15460847877</v>
          </cell>
        </row>
        <row r="18">
          <cell r="G18">
            <v>944284.9960087979</v>
          </cell>
          <cell r="J18">
            <v>-441747.35457777925</v>
          </cell>
          <cell r="K18">
            <v>-272376.19996930048</v>
          </cell>
        </row>
        <row r="19">
          <cell r="G19">
            <v>1100235.2378667907</v>
          </cell>
          <cell r="J19">
            <v>-565829.35575965873</v>
          </cell>
          <cell r="K19">
            <v>-838205.55572895915</v>
          </cell>
        </row>
        <row r="20">
          <cell r="G20">
            <v>1079751.2161132174</v>
          </cell>
          <cell r="J20">
            <v>-339427.47117581428</v>
          </cell>
          <cell r="K20">
            <v>-1177633.0269047734</v>
          </cell>
        </row>
        <row r="21">
          <cell r="G21">
            <v>1123783.6778401346</v>
          </cell>
          <cell r="J21">
            <v>-96645.766817710944</v>
          </cell>
          <cell r="K21">
            <v>-1274278.7937224843</v>
          </cell>
        </row>
        <row r="22">
          <cell r="G22">
            <v>1105143.8836787788</v>
          </cell>
          <cell r="J22">
            <v>-43686.328851310071</v>
          </cell>
          <cell r="K22">
            <v>-1317965.1225737943</v>
          </cell>
        </row>
        <row r="23">
          <cell r="G23">
            <v>1211873.7212221269</v>
          </cell>
          <cell r="J23">
            <v>-157770.37578145368</v>
          </cell>
          <cell r="K23">
            <v>-1475735.498355248</v>
          </cell>
        </row>
        <row r="24">
          <cell r="G24">
            <v>1242897.4469518734</v>
          </cell>
          <cell r="J24">
            <v>-31904.301259564934</v>
          </cell>
          <cell r="K24">
            <v>-1507639.7996148129</v>
          </cell>
        </row>
        <row r="25">
          <cell r="G25">
            <v>1242388.6634660121</v>
          </cell>
          <cell r="J25">
            <v>32340.963578523137</v>
          </cell>
          <cell r="K25">
            <v>-1475298.8360362898</v>
          </cell>
        </row>
        <row r="26">
          <cell r="G26">
            <v>1173097.4003922935</v>
          </cell>
          <cell r="J26">
            <v>106535.03291010531</v>
          </cell>
          <cell r="K26">
            <v>-1368763.8031261845</v>
          </cell>
        </row>
        <row r="27">
          <cell r="G27">
            <v>1246958.3770815907</v>
          </cell>
          <cell r="J27">
            <v>-1645.5875842371024</v>
          </cell>
          <cell r="K27">
            <v>-1370409.3907104216</v>
          </cell>
        </row>
        <row r="28">
          <cell r="G28">
            <v>1129849.8697283007</v>
          </cell>
          <cell r="J28">
            <v>294415.34818107402</v>
          </cell>
          <cell r="K28">
            <v>-1075994.0425293476</v>
          </cell>
        </row>
        <row r="29">
          <cell r="G29">
            <v>1362669.9593027527</v>
          </cell>
          <cell r="J29">
            <v>-78134.719742490212</v>
          </cell>
          <cell r="K29">
            <v>-1154128.7622718378</v>
          </cell>
        </row>
        <row r="30">
          <cell r="G30">
            <v>1257111.2537174637</v>
          </cell>
          <cell r="J30">
            <v>32326.792100662133</v>
          </cell>
          <cell r="K30">
            <v>-1121801.9701711757</v>
          </cell>
        </row>
        <row r="31">
          <cell r="G31">
            <v>766806.14375081041</v>
          </cell>
          <cell r="J31">
            <v>463798.22697295237</v>
          </cell>
          <cell r="K31">
            <v>-658003.7431982233</v>
          </cell>
        </row>
        <row r="32">
          <cell r="J32">
            <v>607947.97597508598</v>
          </cell>
          <cell r="K32">
            <v>-50055.767223137314</v>
          </cell>
        </row>
        <row r="33">
          <cell r="J33">
            <v>0</v>
          </cell>
          <cell r="K33">
            <v>-50055.767223137314</v>
          </cell>
        </row>
        <row r="34">
          <cell r="J34">
            <v>0</v>
          </cell>
          <cell r="K34">
            <v>-50055.767223137314</v>
          </cell>
        </row>
        <row r="35">
          <cell r="J35">
            <v>1051161.6616859552</v>
          </cell>
          <cell r="K35">
            <v>1001105.8944628179</v>
          </cell>
        </row>
        <row r="36">
          <cell r="J36">
            <v>0</v>
          </cell>
          <cell r="K36">
            <v>1001105.8944628179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sheet"/>
      <sheetName val="prelims"/>
      <sheetName val="SITE REV-1"/>
      <sheetName val="Townhouses"/>
      <sheetName val="PSUMS"/>
      <sheetName val="summary"/>
      <sheetName val="Prelim"/>
      <sheetName val="MOS"/>
      <sheetName val="Ste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D9">
            <v>9</v>
          </cell>
        </row>
        <row r="10">
          <cell r="D10">
            <v>18</v>
          </cell>
        </row>
        <row r="11">
          <cell r="D11">
            <v>19</v>
          </cell>
        </row>
        <row r="12">
          <cell r="D12">
            <v>5</v>
          </cell>
        </row>
        <row r="14">
          <cell r="D14">
            <v>2</v>
          </cell>
        </row>
      </sheetData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BQs"/>
      <sheetName val="Executive Summary"/>
      <sheetName val="Dev Parameters "/>
      <sheetName val="Assumptions"/>
      <sheetName val="Workings(I)"/>
      <sheetName val="Workings(II)"/>
      <sheetName val="Workings(III)"/>
      <sheetName val="Workings(IV)"/>
      <sheetName val="Workings"/>
      <sheetName val="Quarterly Financials"/>
      <sheetName val="Annual Financials"/>
      <sheetName val="Investment Evaluation"/>
      <sheetName val="Investors Payoff"/>
      <sheetName val="Tables "/>
      <sheetName val="HAJ "/>
    </sheetNames>
    <sheetDataSet>
      <sheetData sheetId="0"/>
      <sheetData sheetId="1"/>
      <sheetData sheetId="2"/>
      <sheetData sheetId="3"/>
      <sheetData sheetId="4">
        <row r="6">
          <cell r="E6">
            <v>4</v>
          </cell>
        </row>
        <row r="8">
          <cell r="E8">
            <v>0.3</v>
          </cell>
        </row>
        <row r="20">
          <cell r="E20">
            <v>0.16833999999999999</v>
          </cell>
        </row>
        <row r="150">
          <cell r="E150">
            <v>0.7</v>
          </cell>
        </row>
        <row r="153">
          <cell r="E153">
            <v>0.14000000000000001</v>
          </cell>
        </row>
        <row r="157">
          <cell r="E157">
            <v>0.15</v>
          </cell>
        </row>
        <row r="161">
          <cell r="E161">
            <v>0.3</v>
          </cell>
        </row>
        <row r="162">
          <cell r="E162">
            <v>0.7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79"/>
  <sheetViews>
    <sheetView topLeftCell="A156" zoomScale="85" zoomScaleNormal="85" workbookViewId="0">
      <selection activeCell="H86" sqref="H86"/>
    </sheetView>
  </sheetViews>
  <sheetFormatPr defaultColWidth="8.7109375" defaultRowHeight="15" outlineLevelRow="1" x14ac:dyDescent="0.25"/>
  <cols>
    <col min="1" max="1" width="8.7109375" style="1"/>
    <col min="2" max="2" width="39" style="1" bestFit="1" customWidth="1"/>
    <col min="3" max="3" width="17.7109375" style="1" bestFit="1" customWidth="1"/>
    <col min="4" max="4" width="17.140625" style="1" customWidth="1"/>
    <col min="5" max="5" width="16.5703125" style="1" customWidth="1"/>
    <col min="6" max="6" width="14.5703125" style="1" bestFit="1" customWidth="1"/>
    <col min="7" max="7" width="16.140625" style="1" customWidth="1"/>
    <col min="8" max="8" width="11.28515625" style="1" bestFit="1" customWidth="1"/>
    <col min="9" max="9" width="10.7109375" style="1" customWidth="1"/>
    <col min="10" max="16384" width="8.7109375" style="1"/>
  </cols>
  <sheetData>
    <row r="1" spans="2:6" ht="15.75" thickBot="1" x14ac:dyDescent="0.3"/>
    <row r="2" spans="2:6" ht="15.75" thickTop="1" x14ac:dyDescent="0.25">
      <c r="B2" s="2" t="s">
        <v>0</v>
      </c>
      <c r="C2" s="3"/>
      <c r="D2" s="4"/>
    </row>
    <row r="3" spans="2:6" x14ac:dyDescent="0.25">
      <c r="B3" s="5" t="s">
        <v>1</v>
      </c>
      <c r="D3" s="6" t="s">
        <v>2</v>
      </c>
    </row>
    <row r="4" spans="2:6" x14ac:dyDescent="0.25">
      <c r="B4" s="5" t="s">
        <v>3</v>
      </c>
      <c r="C4" s="1" t="s">
        <v>4</v>
      </c>
      <c r="D4" s="7">
        <v>4</v>
      </c>
    </row>
    <row r="5" spans="2:6" x14ac:dyDescent="0.25">
      <c r="B5" s="5" t="s">
        <v>5</v>
      </c>
      <c r="C5" s="1" t="s">
        <v>6</v>
      </c>
      <c r="D5" s="7">
        <f>65%*22.4</f>
        <v>14.559999999999999</v>
      </c>
      <c r="E5" s="8"/>
      <c r="F5" s="9"/>
    </row>
    <row r="6" spans="2:6" x14ac:dyDescent="0.25">
      <c r="B6" s="5" t="s">
        <v>7</v>
      </c>
      <c r="C6" s="1" t="s">
        <v>8</v>
      </c>
      <c r="D6" s="10">
        <f>E99</f>
        <v>3618</v>
      </c>
      <c r="E6" s="11"/>
      <c r="F6" s="9"/>
    </row>
    <row r="7" spans="2:6" x14ac:dyDescent="0.25">
      <c r="B7" s="5" t="s">
        <v>10</v>
      </c>
      <c r="C7" s="1" t="s">
        <v>11</v>
      </c>
      <c r="D7" s="12" t="s">
        <v>12</v>
      </c>
      <c r="E7" s="8"/>
      <c r="F7" s="9"/>
    </row>
    <row r="8" spans="2:6" x14ac:dyDescent="0.25">
      <c r="B8" s="5" t="s">
        <v>14</v>
      </c>
      <c r="C8" s="1" t="s">
        <v>15</v>
      </c>
      <c r="D8" s="13">
        <f>D46</f>
        <v>0</v>
      </c>
      <c r="E8" s="8"/>
      <c r="F8" s="14"/>
    </row>
    <row r="9" spans="2:6" x14ac:dyDescent="0.25">
      <c r="B9" s="5" t="s">
        <v>16</v>
      </c>
      <c r="C9" s="1" t="s">
        <v>17</v>
      </c>
      <c r="D9" s="10">
        <f>E155</f>
        <v>2736872338.9738693</v>
      </c>
      <c r="E9" s="8"/>
      <c r="F9" s="14"/>
    </row>
    <row r="10" spans="2:6" x14ac:dyDescent="0.25">
      <c r="B10" s="5" t="s">
        <v>18</v>
      </c>
      <c r="C10" s="1" t="s">
        <v>19</v>
      </c>
      <c r="D10" s="10">
        <f>C113</f>
        <v>278712.03359999997</v>
      </c>
      <c r="E10" s="8"/>
      <c r="F10" s="14"/>
    </row>
    <row r="11" spans="2:6" x14ac:dyDescent="0.25">
      <c r="B11" s="5" t="s">
        <v>20</v>
      </c>
      <c r="C11" s="1" t="s">
        <v>17</v>
      </c>
      <c r="D11" s="10">
        <f>E113</f>
        <v>12536319643.010447</v>
      </c>
      <c r="E11" s="8"/>
      <c r="F11" s="14"/>
    </row>
    <row r="12" spans="2:6" ht="15.75" thickBot="1" x14ac:dyDescent="0.3">
      <c r="B12" s="15" t="s">
        <v>21</v>
      </c>
      <c r="C12" s="16" t="s">
        <v>22</v>
      </c>
      <c r="D12" s="17">
        <f>D11/D10</f>
        <v>44979.470319542197</v>
      </c>
      <c r="E12" s="8"/>
      <c r="F12" s="14"/>
    </row>
    <row r="13" spans="2:6" ht="15.75" thickTop="1" x14ac:dyDescent="0.25">
      <c r="D13" s="8"/>
      <c r="E13" s="8"/>
      <c r="F13" s="14"/>
    </row>
    <row r="14" spans="2:6" ht="15.75" thickBot="1" x14ac:dyDescent="0.3"/>
    <row r="15" spans="2:6" ht="15.75" thickTop="1" x14ac:dyDescent="0.25">
      <c r="B15" s="18" t="s">
        <v>23</v>
      </c>
      <c r="C15" s="19">
        <f>C18+C19+C20+C22</f>
        <v>0.44719154332201033</v>
      </c>
      <c r="D15" s="20"/>
      <c r="E15" s="21"/>
      <c r="F15" s="22"/>
    </row>
    <row r="16" spans="2:6" x14ac:dyDescent="0.25">
      <c r="B16" s="23" t="s">
        <v>24</v>
      </c>
      <c r="C16" s="24"/>
      <c r="D16" s="25" t="s">
        <v>19</v>
      </c>
      <c r="E16" s="26" t="s">
        <v>6</v>
      </c>
    </row>
    <row r="17" spans="2:8" x14ac:dyDescent="0.25">
      <c r="B17" s="27" t="s">
        <v>25</v>
      </c>
      <c r="C17" s="14">
        <v>0.55000000000000004</v>
      </c>
      <c r="D17" s="28">
        <f>(C17*$D$5*4047)+224</f>
        <v>32632.375999999997</v>
      </c>
      <c r="E17" s="29">
        <f>D17/4047</f>
        <v>8.0633496417099071</v>
      </c>
      <c r="F17" s="28"/>
      <c r="G17" s="22"/>
      <c r="H17" s="22"/>
    </row>
    <row r="18" spans="2:8" x14ac:dyDescent="0.25">
      <c r="B18" s="27" t="s">
        <v>26</v>
      </c>
      <c r="C18" s="14">
        <v>0.43</v>
      </c>
      <c r="D18" s="28">
        <f t="shared" ref="D18:D22" si="0">C18*$D$5*4047</f>
        <v>25337.457599999998</v>
      </c>
      <c r="E18" s="29">
        <f t="shared" ref="E18:E22" si="1">D18/4047</f>
        <v>6.2607999999999997</v>
      </c>
      <c r="G18" s="22"/>
      <c r="H18" s="22"/>
    </row>
    <row r="19" spans="2:8" x14ac:dyDescent="0.25">
      <c r="B19" s="27" t="s">
        <v>27</v>
      </c>
      <c r="C19" s="14">
        <v>0</v>
      </c>
      <c r="D19" s="28">
        <f>C19*$D$5*4047</f>
        <v>0</v>
      </c>
      <c r="E19" s="29">
        <f t="shared" si="1"/>
        <v>0</v>
      </c>
      <c r="F19" s="28"/>
      <c r="G19" s="22"/>
      <c r="H19" s="22"/>
    </row>
    <row r="20" spans="2:8" x14ac:dyDescent="0.25">
      <c r="B20" s="27" t="s">
        <v>28</v>
      </c>
      <c r="C20" s="14">
        <f>D20/(D5*4047)</f>
        <v>1.7191543322010335E-2</v>
      </c>
      <c r="D20" s="28">
        <f>C135</f>
        <v>1013</v>
      </c>
      <c r="E20" s="29">
        <f t="shared" si="1"/>
        <v>0.25030887076847047</v>
      </c>
      <c r="F20" s="28"/>
      <c r="G20" s="22"/>
      <c r="H20" s="22"/>
    </row>
    <row r="21" spans="2:8" x14ac:dyDescent="0.25">
      <c r="B21" s="27" t="s">
        <v>29</v>
      </c>
      <c r="C21" s="14">
        <v>0</v>
      </c>
      <c r="D21" s="28">
        <f t="shared" si="0"/>
        <v>0</v>
      </c>
      <c r="E21" s="29">
        <f t="shared" si="1"/>
        <v>0</v>
      </c>
      <c r="F21" s="28"/>
      <c r="G21" s="22"/>
      <c r="H21" s="22"/>
    </row>
    <row r="22" spans="2:8" x14ac:dyDescent="0.25">
      <c r="B22" s="30" t="s">
        <v>30</v>
      </c>
      <c r="C22" s="31">
        <v>0</v>
      </c>
      <c r="D22" s="32">
        <f t="shared" si="0"/>
        <v>0</v>
      </c>
      <c r="E22" s="33">
        <f t="shared" si="1"/>
        <v>0</v>
      </c>
      <c r="G22" s="22"/>
      <c r="H22" s="22"/>
    </row>
    <row r="23" spans="2:8" ht="15.75" thickBot="1" x14ac:dyDescent="0.3">
      <c r="B23" s="34" t="s">
        <v>31</v>
      </c>
      <c r="C23" s="35">
        <f>SUM(C17:C22)</f>
        <v>0.99719154332201032</v>
      </c>
      <c r="D23" s="36">
        <f>SUM(D17:D22)</f>
        <v>58982.833599999998</v>
      </c>
      <c r="E23" s="37">
        <f>SUM(E17:E22)</f>
        <v>14.574458512478378</v>
      </c>
      <c r="G23" s="22"/>
      <c r="H23" s="22"/>
    </row>
    <row r="24" spans="2:8" ht="16.5" thickTop="1" thickBot="1" x14ac:dyDescent="0.3">
      <c r="B24" s="38"/>
      <c r="C24" s="14"/>
      <c r="D24" s="28"/>
      <c r="E24" s="39"/>
      <c r="H24" s="22"/>
    </row>
    <row r="25" spans="2:8" ht="15.75" thickTop="1" x14ac:dyDescent="0.25">
      <c r="B25" s="40" t="s">
        <v>32</v>
      </c>
      <c r="C25" s="3"/>
      <c r="D25" s="41"/>
    </row>
    <row r="26" spans="2:8" x14ac:dyDescent="0.25">
      <c r="B26" s="23" t="s">
        <v>33</v>
      </c>
      <c r="D26" s="29"/>
    </row>
    <row r="27" spans="2:8" x14ac:dyDescent="0.25">
      <c r="B27" s="5" t="s">
        <v>34</v>
      </c>
      <c r="C27" s="1" t="s">
        <v>19</v>
      </c>
      <c r="D27" s="29">
        <f>D18</f>
        <v>25337.457599999998</v>
      </c>
    </row>
    <row r="28" spans="2:8" x14ac:dyDescent="0.25">
      <c r="B28" s="5" t="s">
        <v>35</v>
      </c>
      <c r="C28" s="1" t="s">
        <v>36</v>
      </c>
      <c r="D28" s="29">
        <v>11</v>
      </c>
    </row>
    <row r="29" spans="2:8" x14ac:dyDescent="0.25">
      <c r="B29" s="5" t="s">
        <v>37</v>
      </c>
      <c r="C29" s="1" t="s">
        <v>19</v>
      </c>
      <c r="D29" s="29">
        <f>D27*D28</f>
        <v>278712.03359999997</v>
      </c>
    </row>
    <row r="30" spans="2:8" x14ac:dyDescent="0.25">
      <c r="B30" s="5" t="s">
        <v>38</v>
      </c>
      <c r="D30" s="42"/>
    </row>
    <row r="31" spans="2:8" x14ac:dyDescent="0.25">
      <c r="B31" s="5" t="s">
        <v>39</v>
      </c>
      <c r="C31" s="1" t="s">
        <v>40</v>
      </c>
      <c r="D31" s="43">
        <v>0.81</v>
      </c>
    </row>
    <row r="32" spans="2:8" x14ac:dyDescent="0.25">
      <c r="B32" s="5" t="s">
        <v>41</v>
      </c>
      <c r="C32" s="1" t="s">
        <v>19</v>
      </c>
      <c r="D32" s="44">
        <f>D29*D31</f>
        <v>225756.74721599999</v>
      </c>
    </row>
    <row r="33" spans="2:5" x14ac:dyDescent="0.25">
      <c r="B33" s="5"/>
      <c r="D33" s="44"/>
    </row>
    <row r="34" spans="2:5" x14ac:dyDescent="0.25">
      <c r="B34" s="23" t="s">
        <v>42</v>
      </c>
      <c r="D34" s="29"/>
    </row>
    <row r="35" spans="2:5" x14ac:dyDescent="0.25">
      <c r="B35" s="5" t="s">
        <v>43</v>
      </c>
      <c r="D35" s="45">
        <v>0.75</v>
      </c>
    </row>
    <row r="36" spans="2:5" x14ac:dyDescent="0.25">
      <c r="B36" s="5" t="s">
        <v>44</v>
      </c>
      <c r="C36" s="1" t="s">
        <v>19</v>
      </c>
      <c r="D36" s="46">
        <v>25</v>
      </c>
    </row>
    <row r="37" spans="2:5" x14ac:dyDescent="0.25">
      <c r="B37" s="5" t="s">
        <v>45</v>
      </c>
      <c r="C37" s="1" t="s">
        <v>19</v>
      </c>
      <c r="D37" s="44">
        <v>30</v>
      </c>
    </row>
    <row r="38" spans="2:5" x14ac:dyDescent="0.25">
      <c r="B38" s="5" t="s">
        <v>46</v>
      </c>
      <c r="C38" s="1" t="s">
        <v>40</v>
      </c>
      <c r="D38" s="43">
        <v>0</v>
      </c>
    </row>
    <row r="39" spans="2:5" x14ac:dyDescent="0.25">
      <c r="B39" s="5" t="s">
        <v>47</v>
      </c>
      <c r="C39" s="1" t="s">
        <v>19</v>
      </c>
      <c r="D39" s="44">
        <f>D17*D38</f>
        <v>0</v>
      </c>
    </row>
    <row r="40" spans="2:5" x14ac:dyDescent="0.25">
      <c r="B40" s="5" t="s">
        <v>48</v>
      </c>
      <c r="D40" s="44">
        <f>D39/D36</f>
        <v>0</v>
      </c>
    </row>
    <row r="41" spans="2:5" x14ac:dyDescent="0.25">
      <c r="B41" s="5" t="s">
        <v>49</v>
      </c>
      <c r="D41" s="44">
        <v>5</v>
      </c>
      <c r="E41" s="14"/>
    </row>
    <row r="42" spans="2:5" x14ac:dyDescent="0.25">
      <c r="B42" s="5" t="s">
        <v>50</v>
      </c>
      <c r="C42" s="1" t="s">
        <v>19</v>
      </c>
      <c r="D42" s="44">
        <f>D22</f>
        <v>0</v>
      </c>
    </row>
    <row r="43" spans="2:5" x14ac:dyDescent="0.25">
      <c r="B43" s="5" t="s">
        <v>51</v>
      </c>
      <c r="D43" s="44">
        <f>D41*D42</f>
        <v>0</v>
      </c>
    </row>
    <row r="44" spans="2:5" x14ac:dyDescent="0.25">
      <c r="B44" s="5" t="s">
        <v>52</v>
      </c>
      <c r="D44" s="44">
        <f>D43/D37</f>
        <v>0</v>
      </c>
    </row>
    <row r="45" spans="2:5" x14ac:dyDescent="0.25">
      <c r="B45" s="5" t="s">
        <v>14</v>
      </c>
      <c r="D45" s="44">
        <f>D40+D44</f>
        <v>0</v>
      </c>
    </row>
    <row r="46" spans="2:5" x14ac:dyDescent="0.25">
      <c r="B46" s="5" t="s">
        <v>53</v>
      </c>
      <c r="D46" s="45">
        <f>D45/E99</f>
        <v>0</v>
      </c>
    </row>
    <row r="47" spans="2:5" x14ac:dyDescent="0.25">
      <c r="B47" s="5"/>
      <c r="D47" s="43"/>
    </row>
    <row r="48" spans="2:5" hidden="1" x14ac:dyDescent="0.25">
      <c r="B48" s="23" t="s">
        <v>27</v>
      </c>
      <c r="D48" s="43"/>
    </row>
    <row r="49" spans="2:4" hidden="1" x14ac:dyDescent="0.25">
      <c r="B49" s="27" t="s">
        <v>37</v>
      </c>
      <c r="C49" s="1" t="s">
        <v>19</v>
      </c>
      <c r="D49" s="44">
        <f>D19*D53</f>
        <v>0</v>
      </c>
    </row>
    <row r="50" spans="2:4" hidden="1" x14ac:dyDescent="0.25">
      <c r="B50" s="27" t="s">
        <v>54</v>
      </c>
      <c r="C50" s="1" t="s">
        <v>40</v>
      </c>
      <c r="D50" s="43">
        <v>0.8</v>
      </c>
    </row>
    <row r="51" spans="2:4" hidden="1" x14ac:dyDescent="0.25">
      <c r="B51" s="27" t="s">
        <v>41</v>
      </c>
      <c r="C51" s="1" t="s">
        <v>19</v>
      </c>
      <c r="D51" s="44">
        <f>D49*D50</f>
        <v>0</v>
      </c>
    </row>
    <row r="52" spans="2:4" hidden="1" x14ac:dyDescent="0.25">
      <c r="B52" s="27" t="s">
        <v>55</v>
      </c>
      <c r="C52" s="1" t="s">
        <v>56</v>
      </c>
      <c r="D52" s="44">
        <v>110000</v>
      </c>
    </row>
    <row r="53" spans="2:4" hidden="1" x14ac:dyDescent="0.25">
      <c r="B53" s="27" t="s">
        <v>35</v>
      </c>
      <c r="D53" s="44">
        <v>2</v>
      </c>
    </row>
    <row r="54" spans="2:4" hidden="1" x14ac:dyDescent="0.25">
      <c r="B54" s="27" t="s">
        <v>34</v>
      </c>
      <c r="C54" s="1" t="s">
        <v>19</v>
      </c>
      <c r="D54" s="44">
        <f>D49/D53</f>
        <v>0</v>
      </c>
    </row>
    <row r="55" spans="2:4" hidden="1" x14ac:dyDescent="0.25">
      <c r="B55" s="27" t="s">
        <v>34</v>
      </c>
      <c r="C55" s="1" t="s">
        <v>40</v>
      </c>
      <c r="D55" s="43">
        <v>0</v>
      </c>
    </row>
    <row r="56" spans="2:4" hidden="1" x14ac:dyDescent="0.25">
      <c r="B56" s="5"/>
      <c r="D56" s="29"/>
    </row>
    <row r="57" spans="2:4" x14ac:dyDescent="0.25">
      <c r="B57" s="47" t="s">
        <v>57</v>
      </c>
      <c r="D57" s="29"/>
    </row>
    <row r="58" spans="2:4" x14ac:dyDescent="0.25">
      <c r="B58" s="5" t="s">
        <v>58</v>
      </c>
      <c r="D58" s="43"/>
    </row>
    <row r="59" spans="2:4" x14ac:dyDescent="0.25">
      <c r="B59" s="27" t="s">
        <v>59</v>
      </c>
      <c r="C59" s="1" t="s">
        <v>40</v>
      </c>
      <c r="D59" s="48">
        <v>0.05</v>
      </c>
    </row>
    <row r="60" spans="2:4" x14ac:dyDescent="0.25">
      <c r="B60" s="27" t="s">
        <v>60</v>
      </c>
      <c r="C60" s="1" t="s">
        <v>40</v>
      </c>
      <c r="D60" s="48">
        <v>0.02</v>
      </c>
    </row>
    <row r="61" spans="2:4" x14ac:dyDescent="0.25">
      <c r="B61" s="27" t="s">
        <v>61</v>
      </c>
      <c r="C61" s="1" t="s">
        <v>40</v>
      </c>
      <c r="D61" s="48">
        <v>2E-3</v>
      </c>
    </row>
    <row r="62" spans="2:4" x14ac:dyDescent="0.25">
      <c r="B62" s="27"/>
      <c r="D62" s="48"/>
    </row>
    <row r="63" spans="2:4" x14ac:dyDescent="0.25">
      <c r="B63" s="47" t="s">
        <v>62</v>
      </c>
      <c r="D63" s="42"/>
    </row>
    <row r="64" spans="2:4" x14ac:dyDescent="0.25">
      <c r="B64" s="27" t="s">
        <v>63</v>
      </c>
      <c r="C64" s="1" t="s">
        <v>56</v>
      </c>
      <c r="D64" s="49">
        <v>41966</v>
      </c>
    </row>
    <row r="65" spans="2:4" x14ac:dyDescent="0.25">
      <c r="B65" s="27" t="s">
        <v>64</v>
      </c>
      <c r="C65" s="1" t="s">
        <v>56</v>
      </c>
      <c r="D65" s="44">
        <v>0</v>
      </c>
    </row>
    <row r="66" spans="2:4" x14ac:dyDescent="0.25">
      <c r="B66" s="27" t="s">
        <v>65</v>
      </c>
      <c r="C66" s="1" t="s">
        <v>56</v>
      </c>
      <c r="D66" s="44">
        <v>32000</v>
      </c>
    </row>
    <row r="67" spans="2:4" x14ac:dyDescent="0.25">
      <c r="B67" s="27" t="s">
        <v>27</v>
      </c>
      <c r="C67" s="1" t="s">
        <v>56</v>
      </c>
      <c r="D67" s="44">
        <v>0</v>
      </c>
    </row>
    <row r="68" spans="2:4" x14ac:dyDescent="0.25">
      <c r="B68" s="27" t="s">
        <v>29</v>
      </c>
      <c r="C68" s="1" t="s">
        <v>56</v>
      </c>
      <c r="D68" s="44">
        <v>7000</v>
      </c>
    </row>
    <row r="69" spans="2:4" x14ac:dyDescent="0.25">
      <c r="B69" s="27"/>
      <c r="D69" s="48"/>
    </row>
    <row r="70" spans="2:4" x14ac:dyDescent="0.25">
      <c r="B70" s="47" t="s">
        <v>66</v>
      </c>
      <c r="D70" s="42"/>
    </row>
    <row r="71" spans="2:4" x14ac:dyDescent="0.25">
      <c r="B71" s="5" t="s">
        <v>67</v>
      </c>
      <c r="C71" s="1" t="s">
        <v>40</v>
      </c>
      <c r="D71" s="48">
        <v>0.03</v>
      </c>
    </row>
    <row r="72" spans="2:4" x14ac:dyDescent="0.25">
      <c r="B72" s="5" t="s">
        <v>68</v>
      </c>
      <c r="C72" s="1" t="s">
        <v>40</v>
      </c>
      <c r="D72" s="48">
        <v>5.0000000000000001E-3</v>
      </c>
    </row>
    <row r="73" spans="2:4" x14ac:dyDescent="0.25">
      <c r="B73" s="5"/>
      <c r="D73" s="48"/>
    </row>
    <row r="74" spans="2:4" x14ac:dyDescent="0.25">
      <c r="B74" s="47" t="s">
        <v>69</v>
      </c>
      <c r="D74" s="29"/>
    </row>
    <row r="75" spans="2:4" x14ac:dyDescent="0.25">
      <c r="B75" s="50" t="s">
        <v>70</v>
      </c>
      <c r="C75" s="1" t="s">
        <v>40</v>
      </c>
      <c r="D75" s="48">
        <v>4.0000000000000001E-3</v>
      </c>
    </row>
    <row r="76" spans="2:4" x14ac:dyDescent="0.25">
      <c r="B76" s="50" t="s">
        <v>71</v>
      </c>
      <c r="C76" s="1" t="s">
        <v>40</v>
      </c>
      <c r="D76" s="48">
        <v>0.01</v>
      </c>
    </row>
    <row r="77" spans="2:4" x14ac:dyDescent="0.25">
      <c r="B77" s="50" t="s">
        <v>72</v>
      </c>
      <c r="C77" s="1" t="s">
        <v>40</v>
      </c>
      <c r="D77" s="48">
        <v>0</v>
      </c>
    </row>
    <row r="78" spans="2:4" x14ac:dyDescent="0.25">
      <c r="B78" s="50" t="s">
        <v>73</v>
      </c>
      <c r="C78" s="1" t="s">
        <v>40</v>
      </c>
      <c r="D78" s="48">
        <v>0</v>
      </c>
    </row>
    <row r="79" spans="2:4" x14ac:dyDescent="0.25">
      <c r="B79" s="50" t="s">
        <v>74</v>
      </c>
      <c r="C79" s="1" t="s">
        <v>40</v>
      </c>
      <c r="D79" s="48">
        <v>0</v>
      </c>
    </row>
    <row r="80" spans="2:4" ht="15.75" thickBot="1" x14ac:dyDescent="0.3">
      <c r="B80" s="51"/>
      <c r="C80" s="16"/>
      <c r="D80" s="52"/>
    </row>
    <row r="81" spans="2:10" ht="16.5" thickTop="1" thickBot="1" x14ac:dyDescent="0.3"/>
    <row r="82" spans="2:10" ht="15.75" thickTop="1" x14ac:dyDescent="0.25">
      <c r="B82" s="2" t="s">
        <v>75</v>
      </c>
      <c r="C82" s="3"/>
      <c r="D82" s="3"/>
      <c r="E82" s="3"/>
      <c r="F82" s="3"/>
      <c r="G82" s="3"/>
      <c r="H82" s="3"/>
      <c r="I82" s="4"/>
    </row>
    <row r="83" spans="2:10" x14ac:dyDescent="0.25">
      <c r="B83" s="5" t="s">
        <v>63</v>
      </c>
      <c r="C83" s="1" t="s">
        <v>40</v>
      </c>
      <c r="D83" s="53">
        <v>1</v>
      </c>
      <c r="E83" s="28">
        <f>D32*D83</f>
        <v>225756.74721599999</v>
      </c>
      <c r="I83" s="42"/>
      <c r="J83" s="28"/>
    </row>
    <row r="84" spans="2:10" x14ac:dyDescent="0.25">
      <c r="B84" s="54" t="s">
        <v>76</v>
      </c>
      <c r="C84" s="55" t="s">
        <v>77</v>
      </c>
      <c r="D84" s="55" t="s">
        <v>78</v>
      </c>
      <c r="E84" s="55" t="s">
        <v>36</v>
      </c>
      <c r="F84" s="55" t="s">
        <v>79</v>
      </c>
      <c r="G84" s="56" t="s">
        <v>80</v>
      </c>
      <c r="H84" s="57" t="s">
        <v>80</v>
      </c>
      <c r="I84" s="26" t="s">
        <v>75</v>
      </c>
      <c r="J84" s="28"/>
    </row>
    <row r="85" spans="2:10" x14ac:dyDescent="0.25">
      <c r="B85" s="5" t="s">
        <v>81</v>
      </c>
      <c r="I85" s="42"/>
    </row>
    <row r="86" spans="2:10" x14ac:dyDescent="0.25">
      <c r="B86" s="5" t="s">
        <v>82</v>
      </c>
      <c r="C86" s="1">
        <v>36</v>
      </c>
      <c r="D86" s="14">
        <v>0.08</v>
      </c>
      <c r="E86" s="58">
        <f>ROUND(F86/C86,0)</f>
        <v>502</v>
      </c>
      <c r="F86" s="59">
        <f>D86*$E$83</f>
        <v>18060.539777279999</v>
      </c>
      <c r="G86" s="60">
        <v>61952</v>
      </c>
      <c r="H86" s="60">
        <f>C86*G86</f>
        <v>2230272</v>
      </c>
      <c r="I86" s="45">
        <f>E86/$E$89</f>
        <v>0.13875069098949697</v>
      </c>
    </row>
    <row r="87" spans="2:10" x14ac:dyDescent="0.25">
      <c r="B87" s="5" t="s">
        <v>83</v>
      </c>
      <c r="C87" s="61">
        <v>61.5</v>
      </c>
      <c r="D87" s="14">
        <v>0.5</v>
      </c>
      <c r="E87" s="58">
        <f t="shared" ref="E87:E88" si="2">ROUND(F87/C87,0)</f>
        <v>1835</v>
      </c>
      <c r="F87" s="59">
        <f t="shared" ref="F87:F88" si="3">D87*$E$83</f>
        <v>112878.37360799999</v>
      </c>
      <c r="G87" s="60">
        <v>61952</v>
      </c>
      <c r="H87" s="60">
        <f t="shared" ref="H87:H88" si="4">C87*G87</f>
        <v>3810048</v>
      </c>
      <c r="I87" s="45">
        <f t="shared" ref="I87:I88" si="5">E87/$E$89</f>
        <v>0.50718629076838029</v>
      </c>
    </row>
    <row r="88" spans="2:10" x14ac:dyDescent="0.25">
      <c r="B88" s="62" t="s">
        <v>84</v>
      </c>
      <c r="C88" s="63">
        <v>74</v>
      </c>
      <c r="D88" s="31">
        <v>0.42</v>
      </c>
      <c r="E88" s="64">
        <f t="shared" si="2"/>
        <v>1281</v>
      </c>
      <c r="F88" s="65">
        <f t="shared" si="3"/>
        <v>94817.833830719988</v>
      </c>
      <c r="G88" s="66">
        <v>61952</v>
      </c>
      <c r="H88" s="66">
        <f t="shared" si="4"/>
        <v>4584448</v>
      </c>
      <c r="I88" s="67">
        <f t="shared" si="5"/>
        <v>0.35406301824212272</v>
      </c>
    </row>
    <row r="89" spans="2:10" x14ac:dyDescent="0.25">
      <c r="B89" s="5"/>
      <c r="D89" s="14">
        <f>SUM(D86:D88)</f>
        <v>1</v>
      </c>
      <c r="E89" s="58">
        <f>SUM(E85:E88)</f>
        <v>3618</v>
      </c>
      <c r="F89" s="59">
        <f>SUM(F86:F88)</f>
        <v>225756.74721599999</v>
      </c>
      <c r="G89" s="68">
        <f>E105/F89</f>
        <v>61941.504227205383</v>
      </c>
      <c r="I89" s="42"/>
    </row>
    <row r="90" spans="2:10" x14ac:dyDescent="0.25">
      <c r="B90" s="5"/>
      <c r="I90" s="42"/>
    </row>
    <row r="91" spans="2:10" x14ac:dyDescent="0.25">
      <c r="B91" s="5" t="s">
        <v>64</v>
      </c>
      <c r="C91" s="1" t="s">
        <v>40</v>
      </c>
      <c r="D91" s="14">
        <v>0</v>
      </c>
      <c r="E91" s="28">
        <f>D91*D32</f>
        <v>0</v>
      </c>
      <c r="I91" s="42"/>
    </row>
    <row r="92" spans="2:10" x14ac:dyDescent="0.25">
      <c r="B92" s="54" t="s">
        <v>76</v>
      </c>
      <c r="C92" s="55" t="s">
        <v>77</v>
      </c>
      <c r="D92" s="55" t="s">
        <v>40</v>
      </c>
      <c r="E92" s="55" t="s">
        <v>36</v>
      </c>
      <c r="F92" s="55" t="s">
        <v>79</v>
      </c>
      <c r="G92" s="56" t="s">
        <v>85</v>
      </c>
      <c r="H92" s="55" t="s">
        <v>80</v>
      </c>
      <c r="I92" s="26" t="s">
        <v>75</v>
      </c>
    </row>
    <row r="93" spans="2:10" x14ac:dyDescent="0.25">
      <c r="B93" s="5" t="s">
        <v>81</v>
      </c>
      <c r="I93" s="42"/>
    </row>
    <row r="94" spans="2:10" x14ac:dyDescent="0.25">
      <c r="B94" s="5" t="s">
        <v>82</v>
      </c>
      <c r="C94" s="1">
        <v>36</v>
      </c>
      <c r="D94" s="14">
        <v>0.08</v>
      </c>
      <c r="E94" s="58">
        <f>ROUND(F94/C94,0)</f>
        <v>0</v>
      </c>
      <c r="F94" s="59">
        <f>D94*$E$91</f>
        <v>0</v>
      </c>
      <c r="G94" s="60">
        <v>0</v>
      </c>
      <c r="H94" s="69">
        <f>C94*G94</f>
        <v>0</v>
      </c>
      <c r="I94" s="45" t="e">
        <f>E94/$E$97</f>
        <v>#DIV/0!</v>
      </c>
    </row>
    <row r="95" spans="2:10" x14ac:dyDescent="0.25">
      <c r="B95" s="5" t="s">
        <v>83</v>
      </c>
      <c r="C95" s="61">
        <v>61.5</v>
      </c>
      <c r="D95" s="14">
        <v>0.5</v>
      </c>
      <c r="E95" s="58">
        <f t="shared" ref="E95:E96" si="6">ROUND(F95/C95,0)</f>
        <v>0</v>
      </c>
      <c r="F95" s="59">
        <f t="shared" ref="F95:F96" si="7">D95*$E$91</f>
        <v>0</v>
      </c>
      <c r="G95" s="60">
        <v>0</v>
      </c>
      <c r="H95" s="69">
        <f t="shared" ref="H95:H96" si="8">C95*G95</f>
        <v>0</v>
      </c>
      <c r="I95" s="45" t="e">
        <f t="shared" ref="I95:I96" si="9">E95/$E$97</f>
        <v>#DIV/0!</v>
      </c>
    </row>
    <row r="96" spans="2:10" x14ac:dyDescent="0.25">
      <c r="B96" s="62" t="s">
        <v>84</v>
      </c>
      <c r="C96" s="63">
        <v>74</v>
      </c>
      <c r="D96" s="31">
        <v>0.42</v>
      </c>
      <c r="E96" s="64">
        <f t="shared" si="6"/>
        <v>0</v>
      </c>
      <c r="F96" s="65">
        <f t="shared" si="7"/>
        <v>0</v>
      </c>
      <c r="G96" s="66">
        <v>0</v>
      </c>
      <c r="H96" s="70">
        <f t="shared" si="8"/>
        <v>0</v>
      </c>
      <c r="I96" s="45" t="e">
        <f t="shared" si="9"/>
        <v>#DIV/0!</v>
      </c>
    </row>
    <row r="97" spans="2:9" ht="15.75" thickBot="1" x14ac:dyDescent="0.3">
      <c r="B97" s="15"/>
      <c r="C97" s="16"/>
      <c r="D97" s="71">
        <f>SUM(D94:D96)</f>
        <v>1</v>
      </c>
      <c r="E97" s="72">
        <f>SUM(E93:E96)</f>
        <v>0</v>
      </c>
      <c r="F97" s="73">
        <f>SUM(F94:F96)</f>
        <v>0</v>
      </c>
      <c r="G97" s="16"/>
      <c r="H97" s="16"/>
      <c r="I97" s="74"/>
    </row>
    <row r="98" spans="2:9" ht="16.5" thickTop="1" thickBot="1" x14ac:dyDescent="0.3">
      <c r="D98" s="14"/>
      <c r="E98" s="58"/>
      <c r="F98" s="59"/>
    </row>
    <row r="99" spans="2:9" ht="15.75" thickTop="1" x14ac:dyDescent="0.25">
      <c r="B99" s="18" t="s">
        <v>86</v>
      </c>
      <c r="C99" s="3"/>
      <c r="D99" s="3"/>
      <c r="E99" s="75">
        <f>E89+E97</f>
        <v>3618</v>
      </c>
      <c r="F99" s="76"/>
    </row>
    <row r="100" spans="2:9" ht="15.75" thickBot="1" x14ac:dyDescent="0.3">
      <c r="B100" s="77" t="s">
        <v>87</v>
      </c>
      <c r="C100" s="16"/>
      <c r="D100" s="16"/>
      <c r="E100" s="17">
        <f>E99*D35</f>
        <v>2713.5</v>
      </c>
    </row>
    <row r="101" spans="2:9" ht="15.75" thickTop="1" x14ac:dyDescent="0.25">
      <c r="E101" s="8"/>
    </row>
    <row r="102" spans="2:9" ht="15.75" thickBot="1" x14ac:dyDescent="0.3">
      <c r="E102" s="8"/>
    </row>
    <row r="103" spans="2:9" ht="16.5" thickTop="1" thickBot="1" x14ac:dyDescent="0.3">
      <c r="B103" s="2" t="s">
        <v>88</v>
      </c>
      <c r="C103" s="3"/>
      <c r="D103" s="3"/>
      <c r="E103" s="4"/>
    </row>
    <row r="104" spans="2:9" ht="15.75" thickTop="1" x14ac:dyDescent="0.25">
      <c r="B104" s="2" t="s">
        <v>89</v>
      </c>
      <c r="E104" s="42"/>
    </row>
    <row r="105" spans="2:9" x14ac:dyDescent="0.25">
      <c r="B105" s="5" t="s">
        <v>90</v>
      </c>
      <c r="E105" s="10">
        <f>SUMPRODUCT(E86:E88,H86:H88)</f>
        <v>13983712512</v>
      </c>
    </row>
    <row r="106" spans="2:9" x14ac:dyDescent="0.25">
      <c r="B106" s="5" t="s">
        <v>91</v>
      </c>
      <c r="E106" s="10">
        <f>SUMPRODUCT(E94:E96,H94:H96)</f>
        <v>0</v>
      </c>
    </row>
    <row r="107" spans="2:9" x14ac:dyDescent="0.25">
      <c r="B107" s="5" t="s">
        <v>92</v>
      </c>
      <c r="D107" s="78">
        <f>D43</f>
        <v>0</v>
      </c>
      <c r="E107" s="10">
        <f>D107*D66</f>
        <v>0</v>
      </c>
    </row>
    <row r="108" spans="2:9" x14ac:dyDescent="0.25">
      <c r="B108" s="5" t="s">
        <v>27</v>
      </c>
      <c r="D108" s="78">
        <f>D51</f>
        <v>0</v>
      </c>
      <c r="E108" s="79">
        <f>D108*D52</f>
        <v>0</v>
      </c>
    </row>
    <row r="109" spans="2:9" x14ac:dyDescent="0.25">
      <c r="B109" s="5" t="s">
        <v>93</v>
      </c>
      <c r="E109" s="10">
        <f>SUM(E105:E108)</f>
        <v>13983712512</v>
      </c>
    </row>
    <row r="110" spans="2:9" ht="17.25" x14ac:dyDescent="0.4">
      <c r="B110" s="5" t="s">
        <v>67</v>
      </c>
      <c r="E110" s="80">
        <f>E109*-D71</f>
        <v>-419511375.35999995</v>
      </c>
    </row>
    <row r="111" spans="2:9" x14ac:dyDescent="0.25">
      <c r="B111" s="23" t="s">
        <v>94</v>
      </c>
      <c r="E111" s="81">
        <f>SUM(E109:E110)</f>
        <v>13564201136.639999</v>
      </c>
    </row>
    <row r="112" spans="2:9" x14ac:dyDescent="0.25">
      <c r="B112" s="82" t="s">
        <v>95</v>
      </c>
      <c r="E112" s="42"/>
    </row>
    <row r="113" spans="2:7" x14ac:dyDescent="0.25">
      <c r="B113" s="83" t="s">
        <v>96</v>
      </c>
      <c r="C113" s="78">
        <f>SUM(C114:C117)</f>
        <v>278712.03359999997</v>
      </c>
      <c r="E113" s="10">
        <f>SUM(D114:D139)</f>
        <v>12536319643.010447</v>
      </c>
      <c r="F113" s="22"/>
      <c r="G113" s="22"/>
    </row>
    <row r="114" spans="2:7" x14ac:dyDescent="0.25">
      <c r="B114" s="27" t="s">
        <v>97</v>
      </c>
      <c r="C114" s="78">
        <f>F89/D31</f>
        <v>278712.03359999997</v>
      </c>
      <c r="D114" s="8">
        <f>C114*D64</f>
        <v>11696429202.057598</v>
      </c>
      <c r="E114" s="42"/>
      <c r="F114" s="22"/>
      <c r="G114" s="8"/>
    </row>
    <row r="115" spans="2:7" x14ac:dyDescent="0.25">
      <c r="B115" s="27" t="s">
        <v>98</v>
      </c>
      <c r="C115" s="78">
        <f>F97/D31</f>
        <v>0</v>
      </c>
      <c r="D115" s="8">
        <f>C115*D65</f>
        <v>0</v>
      </c>
      <c r="E115" s="42"/>
      <c r="G115" s="8"/>
    </row>
    <row r="116" spans="2:7" x14ac:dyDescent="0.25">
      <c r="B116" s="27" t="s">
        <v>99</v>
      </c>
      <c r="C116" s="78">
        <f>D49</f>
        <v>0</v>
      </c>
      <c r="D116" s="8">
        <f>C116*D67</f>
        <v>0</v>
      </c>
      <c r="E116" s="42"/>
    </row>
    <row r="117" spans="2:7" x14ac:dyDescent="0.25">
      <c r="B117" s="27" t="s">
        <v>100</v>
      </c>
      <c r="C117" s="78">
        <f>D43</f>
        <v>0</v>
      </c>
      <c r="D117" s="8">
        <f>C117*D66</f>
        <v>0</v>
      </c>
      <c r="E117" s="42"/>
    </row>
    <row r="118" spans="2:7" x14ac:dyDescent="0.25">
      <c r="B118" s="27" t="s">
        <v>101</v>
      </c>
      <c r="C118" s="84">
        <v>8014927.3700000001</v>
      </c>
      <c r="D118" s="8">
        <f>C118*D5</f>
        <v>116697342.50719999</v>
      </c>
      <c r="E118" s="10"/>
      <c r="F118" s="22"/>
    </row>
    <row r="119" spans="2:7" outlineLevel="1" x14ac:dyDescent="0.25">
      <c r="B119" s="85" t="s">
        <v>102</v>
      </c>
      <c r="C119" s="8">
        <v>62000000</v>
      </c>
      <c r="E119" s="10"/>
    </row>
    <row r="120" spans="2:7" outlineLevel="1" x14ac:dyDescent="0.25">
      <c r="B120" s="85" t="s">
        <v>103</v>
      </c>
      <c r="C120" s="8">
        <v>43000000</v>
      </c>
      <c r="E120" s="10"/>
    </row>
    <row r="121" spans="2:7" outlineLevel="1" x14ac:dyDescent="0.25">
      <c r="B121" s="85" t="s">
        <v>104</v>
      </c>
      <c r="C121" s="8">
        <v>71328400</v>
      </c>
      <c r="E121" s="10"/>
    </row>
    <row r="122" spans="2:7" x14ac:dyDescent="0.25">
      <c r="B122" s="27" t="s">
        <v>105</v>
      </c>
      <c r="C122" s="84">
        <v>35235267.857142858</v>
      </c>
      <c r="D122" s="8">
        <f>C122*D5</f>
        <v>513025500</v>
      </c>
      <c r="E122" s="10"/>
    </row>
    <row r="123" spans="2:7" outlineLevel="1" x14ac:dyDescent="0.25">
      <c r="B123" s="85" t="s">
        <v>106</v>
      </c>
      <c r="C123" s="86"/>
      <c r="E123" s="10"/>
    </row>
    <row r="124" spans="2:7" outlineLevel="1" x14ac:dyDescent="0.25">
      <c r="B124" s="85" t="s">
        <v>107</v>
      </c>
      <c r="C124" s="86"/>
      <c r="E124" s="10"/>
    </row>
    <row r="125" spans="2:7" outlineLevel="1" x14ac:dyDescent="0.25">
      <c r="B125" s="85" t="s">
        <v>108</v>
      </c>
      <c r="C125" s="86"/>
      <c r="E125" s="10"/>
    </row>
    <row r="126" spans="2:7" outlineLevel="1" x14ac:dyDescent="0.25">
      <c r="B126" s="85" t="s">
        <v>109</v>
      </c>
      <c r="C126" s="86"/>
      <c r="E126" s="10"/>
    </row>
    <row r="127" spans="2:7" outlineLevel="1" x14ac:dyDescent="0.25">
      <c r="B127" s="85" t="s">
        <v>110</v>
      </c>
      <c r="C127" s="86"/>
      <c r="E127" s="10"/>
    </row>
    <row r="128" spans="2:7" outlineLevel="1" x14ac:dyDescent="0.25">
      <c r="B128" s="85" t="s">
        <v>111</v>
      </c>
      <c r="C128" s="86"/>
      <c r="E128" s="10"/>
    </row>
    <row r="129" spans="2:7" outlineLevel="1" x14ac:dyDescent="0.25">
      <c r="B129" s="85" t="s">
        <v>112</v>
      </c>
      <c r="C129" s="86"/>
      <c r="E129" s="10"/>
    </row>
    <row r="130" spans="2:7" outlineLevel="1" x14ac:dyDescent="0.25">
      <c r="B130" s="85" t="s">
        <v>113</v>
      </c>
      <c r="C130" s="86"/>
      <c r="E130" s="10"/>
    </row>
    <row r="131" spans="2:7" outlineLevel="1" x14ac:dyDescent="0.25">
      <c r="B131" s="85" t="s">
        <v>114</v>
      </c>
      <c r="C131" s="86"/>
      <c r="E131" s="10"/>
    </row>
    <row r="132" spans="2:7" outlineLevel="1" x14ac:dyDescent="0.25">
      <c r="B132" s="85" t="s">
        <v>115</v>
      </c>
      <c r="C132" s="86"/>
      <c r="E132" s="10"/>
    </row>
    <row r="133" spans="2:7" outlineLevel="1" x14ac:dyDescent="0.25">
      <c r="B133" s="27" t="s">
        <v>116</v>
      </c>
      <c r="C133" s="86"/>
      <c r="E133" s="10"/>
    </row>
    <row r="134" spans="2:7" x14ac:dyDescent="0.25">
      <c r="B134" s="27" t="s">
        <v>117</v>
      </c>
      <c r="C134" s="78">
        <f>D39</f>
        <v>0</v>
      </c>
      <c r="D134" s="8">
        <f>C134*D68</f>
        <v>0</v>
      </c>
      <c r="E134" s="10"/>
    </row>
    <row r="135" spans="2:7" x14ac:dyDescent="0.25">
      <c r="B135" s="27" t="s">
        <v>116</v>
      </c>
      <c r="C135" s="78">
        <f>323+312+378</f>
        <v>1013</v>
      </c>
      <c r="D135" s="8">
        <f>C136+C137+C138</f>
        <v>86906078</v>
      </c>
      <c r="E135" s="10"/>
      <c r="F135" s="22">
        <f>D135/C135</f>
        <v>85790.7976307996</v>
      </c>
    </row>
    <row r="136" spans="2:7" outlineLevel="1" x14ac:dyDescent="0.25">
      <c r="B136" s="85" t="s">
        <v>118</v>
      </c>
      <c r="C136" s="8">
        <v>26015870</v>
      </c>
      <c r="E136" s="10"/>
    </row>
    <row r="137" spans="2:7" outlineLevel="1" x14ac:dyDescent="0.25">
      <c r="B137" s="85" t="s">
        <v>119</v>
      </c>
      <c r="C137" s="8">
        <v>28161743</v>
      </c>
      <c r="E137" s="10"/>
    </row>
    <row r="138" spans="2:7" outlineLevel="1" x14ac:dyDescent="0.25">
      <c r="B138" s="85" t="s">
        <v>120</v>
      </c>
      <c r="C138" s="8">
        <v>32728465</v>
      </c>
      <c r="E138" s="10"/>
    </row>
    <row r="139" spans="2:7" x14ac:dyDescent="0.25">
      <c r="B139" s="27" t="s">
        <v>121</v>
      </c>
      <c r="C139" s="14">
        <v>0.01</v>
      </c>
      <c r="D139" s="8">
        <f>C139*SUM(D114:D134)</f>
        <v>123261520.44564798</v>
      </c>
      <c r="E139" s="10"/>
    </row>
    <row r="140" spans="2:7" x14ac:dyDescent="0.25">
      <c r="B140" s="83" t="s">
        <v>122</v>
      </c>
      <c r="E140" s="10">
        <v>0</v>
      </c>
    </row>
    <row r="141" spans="2:7" x14ac:dyDescent="0.25">
      <c r="B141" s="83" t="s">
        <v>72</v>
      </c>
      <c r="E141" s="10">
        <v>0</v>
      </c>
    </row>
    <row r="142" spans="2:7" x14ac:dyDescent="0.25">
      <c r="B142" s="83" t="s">
        <v>123</v>
      </c>
      <c r="E142" s="10">
        <f>SUM(D143:D145)</f>
        <v>902615014.2967521</v>
      </c>
      <c r="G142" s="22"/>
    </row>
    <row r="143" spans="2:7" hidden="1" outlineLevel="1" x14ac:dyDescent="0.25">
      <c r="B143" s="27" t="s">
        <v>59</v>
      </c>
      <c r="D143" s="69">
        <f>D59*$E$113</f>
        <v>626815982.15052235</v>
      </c>
      <c r="E143" s="10"/>
    </row>
    <row r="144" spans="2:7" hidden="1" outlineLevel="1" x14ac:dyDescent="0.25">
      <c r="B144" s="27" t="s">
        <v>60</v>
      </c>
      <c r="D144" s="69">
        <f>D60*$E$113</f>
        <v>250726392.86020893</v>
      </c>
      <c r="E144" s="10"/>
    </row>
    <row r="145" spans="2:7" hidden="1" outlineLevel="1" x14ac:dyDescent="0.25">
      <c r="B145" s="27" t="s">
        <v>61</v>
      </c>
      <c r="D145" s="69">
        <f>D61*$E$113</f>
        <v>25072639.286020894</v>
      </c>
      <c r="E145" s="10"/>
    </row>
    <row r="146" spans="2:7" collapsed="1" x14ac:dyDescent="0.25">
      <c r="B146" s="83" t="s">
        <v>71</v>
      </c>
      <c r="E146" s="10">
        <f>D76*E113</f>
        <v>125363196.43010446</v>
      </c>
    </row>
    <row r="147" spans="2:7" x14ac:dyDescent="0.25">
      <c r="B147" s="83" t="s">
        <v>124</v>
      </c>
      <c r="E147" s="10">
        <f>E113*D75</f>
        <v>50145278.572041787</v>
      </c>
    </row>
    <row r="148" spans="2:7" ht="17.25" x14ac:dyDescent="0.4">
      <c r="B148" s="83" t="s">
        <v>125</v>
      </c>
      <c r="E148" s="80">
        <f>D72*E109</f>
        <v>69918562.560000002</v>
      </c>
    </row>
    <row r="149" spans="2:7" x14ac:dyDescent="0.25">
      <c r="B149" s="23" t="s">
        <v>126</v>
      </c>
      <c r="C149" s="24"/>
      <c r="D149" s="24"/>
      <c r="E149" s="81">
        <f>SUM(E113:E148)</f>
        <v>13684361694.869347</v>
      </c>
      <c r="F149" s="22"/>
      <c r="G149" s="22"/>
    </row>
    <row r="150" spans="2:7" x14ac:dyDescent="0.25">
      <c r="B150" s="5"/>
      <c r="E150" s="10"/>
    </row>
    <row r="151" spans="2:7" x14ac:dyDescent="0.25">
      <c r="B151" s="23" t="s">
        <v>127</v>
      </c>
      <c r="E151" s="10">
        <f>E111-E149</f>
        <v>-120160558.22934723</v>
      </c>
    </row>
    <row r="152" spans="2:7" x14ac:dyDescent="0.25">
      <c r="B152" s="5" t="s">
        <v>128</v>
      </c>
      <c r="E152" s="43">
        <f>E151/E149</f>
        <v>-8.7808668689602683E-3</v>
      </c>
    </row>
    <row r="153" spans="2:7" x14ac:dyDescent="0.25">
      <c r="B153" s="5"/>
      <c r="E153" s="43"/>
    </row>
    <row r="154" spans="2:7" x14ac:dyDescent="0.25">
      <c r="B154" s="23" t="s">
        <v>129</v>
      </c>
      <c r="E154" s="10"/>
    </row>
    <row r="155" spans="2:7" x14ac:dyDescent="0.25">
      <c r="B155" s="27" t="s">
        <v>130</v>
      </c>
      <c r="C155" s="14">
        <v>0.2</v>
      </c>
      <c r="E155" s="10">
        <f>C155*$E$149</f>
        <v>2736872338.9738693</v>
      </c>
    </row>
    <row r="156" spans="2:7" x14ac:dyDescent="0.25">
      <c r="B156" s="27" t="s">
        <v>131</v>
      </c>
      <c r="C156" s="14">
        <v>0.62</v>
      </c>
      <c r="E156" s="10">
        <f t="shared" ref="E156:E157" si="10">C156*$E$149</f>
        <v>8484304250.8189945</v>
      </c>
      <c r="F156" s="1">
        <f>E156/E105</f>
        <v>0.60672759423066391</v>
      </c>
    </row>
    <row r="157" spans="2:7" x14ac:dyDescent="0.25">
      <c r="B157" s="27" t="s">
        <v>132</v>
      </c>
      <c r="C157" s="14">
        <v>0.18</v>
      </c>
      <c r="E157" s="79">
        <f t="shared" si="10"/>
        <v>2463185105.0764823</v>
      </c>
    </row>
    <row r="158" spans="2:7" x14ac:dyDescent="0.25">
      <c r="B158" s="5" t="s">
        <v>133</v>
      </c>
      <c r="E158" s="10">
        <f>SUM(E155:E157)</f>
        <v>13684361694.869347</v>
      </c>
      <c r="F158" s="9"/>
    </row>
    <row r="159" spans="2:7" x14ac:dyDescent="0.25">
      <c r="B159" s="23"/>
      <c r="E159" s="10"/>
    </row>
    <row r="160" spans="2:7" x14ac:dyDescent="0.25">
      <c r="B160" s="23" t="s">
        <v>127</v>
      </c>
      <c r="E160" s="81">
        <f>E151</f>
        <v>-120160558.22934723</v>
      </c>
    </row>
    <row r="161" spans="2:6" x14ac:dyDescent="0.25">
      <c r="B161" s="23"/>
      <c r="E161" s="81"/>
    </row>
    <row r="162" spans="2:6" x14ac:dyDescent="0.25">
      <c r="B162" s="23" t="s">
        <v>134</v>
      </c>
      <c r="E162" s="10">
        <f>SUM(D163:D166)</f>
        <v>581311684.79804993</v>
      </c>
    </row>
    <row r="163" spans="2:6" x14ac:dyDescent="0.25">
      <c r="B163" s="27" t="s">
        <v>135</v>
      </c>
      <c r="C163" s="87">
        <v>0.01</v>
      </c>
      <c r="D163" s="88">
        <f>C163*E157</f>
        <v>24631851.050764825</v>
      </c>
      <c r="E163" s="10"/>
    </row>
    <row r="164" spans="2:6" x14ac:dyDescent="0.25">
      <c r="B164" s="27" t="s">
        <v>136</v>
      </c>
      <c r="C164" s="87">
        <v>0.01</v>
      </c>
      <c r="D164" s="88">
        <f>C164*E157</f>
        <v>24631851.050764825</v>
      </c>
      <c r="E164" s="10"/>
    </row>
    <row r="165" spans="2:6" x14ac:dyDescent="0.25">
      <c r="B165" s="27" t="s">
        <v>137</v>
      </c>
      <c r="C165" s="87">
        <v>0</v>
      </c>
      <c r="D165" s="88"/>
      <c r="E165" s="10"/>
    </row>
    <row r="166" spans="2:6" ht="17.25" x14ac:dyDescent="0.4">
      <c r="B166" s="27" t="s">
        <v>138</v>
      </c>
      <c r="C166" s="87">
        <v>0.13500000000000001</v>
      </c>
      <c r="D166" s="88">
        <f>C166*E157*D4*0.4</f>
        <v>532047982.69652027</v>
      </c>
      <c r="E166" s="80">
        <v>0</v>
      </c>
    </row>
    <row r="167" spans="2:6" x14ac:dyDescent="0.25">
      <c r="B167" s="23" t="s">
        <v>139</v>
      </c>
      <c r="E167" s="81">
        <f>E160-E162</f>
        <v>-701472243.02739716</v>
      </c>
    </row>
    <row r="168" spans="2:6" ht="17.25" x14ac:dyDescent="0.4">
      <c r="B168" s="5" t="s">
        <v>140</v>
      </c>
      <c r="C168" s="14">
        <v>0.15</v>
      </c>
      <c r="E168" s="80"/>
      <c r="F168" s="22"/>
    </row>
    <row r="169" spans="2:6" ht="15.75" thickBot="1" x14ac:dyDescent="0.3">
      <c r="B169" s="89" t="s">
        <v>141</v>
      </c>
      <c r="C169" s="90"/>
      <c r="D169" s="90"/>
      <c r="E169" s="91">
        <f>E167-E168</f>
        <v>-701472243.02739716</v>
      </c>
      <c r="F169" s="8"/>
    </row>
    <row r="170" spans="2:6" ht="15.75" thickBot="1" x14ac:dyDescent="0.3">
      <c r="B170" s="15"/>
      <c r="C170" s="16"/>
      <c r="D170" s="16"/>
      <c r="E170" s="74"/>
    </row>
    <row r="171" spans="2:6" ht="15.75" thickTop="1" x14ac:dyDescent="0.25"/>
    <row r="172" spans="2:6" ht="15.75" thickBot="1" x14ac:dyDescent="0.3"/>
    <row r="173" spans="2:6" ht="15.75" thickTop="1" x14ac:dyDescent="0.25">
      <c r="B173" s="18" t="s">
        <v>142</v>
      </c>
      <c r="C173" s="3"/>
      <c r="D173" s="3"/>
      <c r="E173" s="4"/>
    </row>
    <row r="174" spans="2:6" x14ac:dyDescent="0.25">
      <c r="B174" s="5" t="s">
        <v>143</v>
      </c>
      <c r="E174" s="10">
        <v>586126119.31032312</v>
      </c>
    </row>
    <row r="175" spans="2:6" x14ac:dyDescent="0.25">
      <c r="B175" s="5" t="s">
        <v>144</v>
      </c>
      <c r="E175" s="92">
        <f>(E169+E174)/E174</f>
        <v>-0.19679403445251395</v>
      </c>
    </row>
    <row r="176" spans="2:6" x14ac:dyDescent="0.25">
      <c r="B176" s="5" t="s">
        <v>145</v>
      </c>
      <c r="E176" s="93">
        <f>E169/E174</f>
        <v>-1.1967940344525139</v>
      </c>
    </row>
    <row r="177" spans="2:5" x14ac:dyDescent="0.25">
      <c r="B177" s="5" t="s">
        <v>4</v>
      </c>
      <c r="E177" s="42">
        <v>5</v>
      </c>
    </row>
    <row r="178" spans="2:5" ht="15.75" thickBot="1" x14ac:dyDescent="0.3">
      <c r="B178" s="15" t="s">
        <v>146</v>
      </c>
      <c r="C178" s="16"/>
      <c r="D178" s="16"/>
      <c r="E178" s="94">
        <f>E176/E177</f>
        <v>-0.23935880689050276</v>
      </c>
    </row>
    <row r="179" spans="2:5" ht="15.75" thickTop="1" x14ac:dyDescent="0.25"/>
  </sheetData>
  <conditionalFormatting sqref="D46">
    <cfRule type="cellIs" dxfId="3" priority="1" operator="lessThan">
      <formula>$D$35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82"/>
  <sheetViews>
    <sheetView topLeftCell="A81" zoomScale="85" zoomScaleNormal="85" workbookViewId="0">
      <selection activeCell="E89" sqref="E89"/>
    </sheetView>
  </sheetViews>
  <sheetFormatPr defaultColWidth="8.7109375" defaultRowHeight="15" outlineLevelRow="1" x14ac:dyDescent="0.25"/>
  <cols>
    <col min="1" max="1" width="8.7109375" style="1"/>
    <col min="2" max="2" width="39" style="1" bestFit="1" customWidth="1"/>
    <col min="3" max="3" width="17.7109375" style="1" bestFit="1" customWidth="1"/>
    <col min="4" max="4" width="17.140625" style="1" customWidth="1"/>
    <col min="5" max="5" width="16.5703125" style="1" customWidth="1"/>
    <col min="6" max="6" width="14.5703125" style="1" bestFit="1" customWidth="1"/>
    <col min="7" max="7" width="16.140625" style="1" customWidth="1"/>
    <col min="8" max="8" width="11.28515625" style="1" bestFit="1" customWidth="1"/>
    <col min="9" max="9" width="10.7109375" style="1" customWidth="1"/>
    <col min="10" max="16384" width="8.7109375" style="1"/>
  </cols>
  <sheetData>
    <row r="1" spans="2:6" ht="15.75" thickBot="1" x14ac:dyDescent="0.3"/>
    <row r="2" spans="2:6" ht="15.75" thickTop="1" x14ac:dyDescent="0.25">
      <c r="B2" s="2" t="s">
        <v>0</v>
      </c>
      <c r="C2" s="3"/>
      <c r="D2" s="4"/>
    </row>
    <row r="3" spans="2:6" x14ac:dyDescent="0.25">
      <c r="B3" s="5" t="s">
        <v>1</v>
      </c>
      <c r="D3" s="6" t="s">
        <v>2</v>
      </c>
    </row>
    <row r="4" spans="2:6" x14ac:dyDescent="0.25">
      <c r="B4" s="5" t="s">
        <v>3</v>
      </c>
      <c r="C4" s="1" t="s">
        <v>4</v>
      </c>
      <c r="D4" s="7">
        <v>4</v>
      </c>
    </row>
    <row r="5" spans="2:6" x14ac:dyDescent="0.25">
      <c r="B5" s="5" t="s">
        <v>5</v>
      </c>
      <c r="C5" s="1" t="s">
        <v>6</v>
      </c>
      <c r="D5" s="7">
        <f>65%*22.4</f>
        <v>14.559999999999999</v>
      </c>
      <c r="E5" s="8"/>
      <c r="F5" s="9"/>
    </row>
    <row r="6" spans="2:6" x14ac:dyDescent="0.25">
      <c r="B6" s="5" t="s">
        <v>7</v>
      </c>
      <c r="C6" s="1" t="s">
        <v>8</v>
      </c>
      <c r="D6" s="10">
        <f>E99</f>
        <v>3007</v>
      </c>
      <c r="E6" s="11"/>
      <c r="F6" s="9"/>
    </row>
    <row r="7" spans="2:6" x14ac:dyDescent="0.25">
      <c r="B7" s="5" t="s">
        <v>10</v>
      </c>
      <c r="C7" s="1" t="s">
        <v>11</v>
      </c>
      <c r="D7" s="12" t="s">
        <v>12</v>
      </c>
      <c r="E7" s="8"/>
      <c r="F7" s="9"/>
    </row>
    <row r="8" spans="2:6" x14ac:dyDescent="0.25">
      <c r="B8" s="5" t="s">
        <v>14</v>
      </c>
      <c r="C8" s="1" t="s">
        <v>15</v>
      </c>
      <c r="D8" s="13">
        <f>D46</f>
        <v>0.72884616428333882</v>
      </c>
      <c r="E8" s="8"/>
      <c r="F8" s="14"/>
    </row>
    <row r="9" spans="2:6" x14ac:dyDescent="0.25">
      <c r="B9" s="5" t="s">
        <v>16</v>
      </c>
      <c r="C9" s="1" t="s">
        <v>17</v>
      </c>
      <c r="D9" s="10">
        <f>E155</f>
        <v>2638543473.2774363</v>
      </c>
      <c r="E9" s="8"/>
      <c r="F9" s="14"/>
    </row>
    <row r="10" spans="2:6" x14ac:dyDescent="0.25">
      <c r="B10" s="5" t="s">
        <v>18</v>
      </c>
      <c r="C10" s="1" t="s">
        <v>19</v>
      </c>
      <c r="D10" s="10">
        <f>C113</f>
        <v>281787.38479999994</v>
      </c>
      <c r="E10" s="8"/>
      <c r="F10" s="14"/>
    </row>
    <row r="11" spans="2:6" x14ac:dyDescent="0.25">
      <c r="B11" s="5" t="s">
        <v>20</v>
      </c>
      <c r="C11" s="1" t="s">
        <v>17</v>
      </c>
      <c r="D11" s="10">
        <f>E113</f>
        <v>12099039819.136572</v>
      </c>
      <c r="E11" s="8"/>
      <c r="F11" s="14"/>
    </row>
    <row r="12" spans="2:6" ht="15.75" thickBot="1" x14ac:dyDescent="0.3">
      <c r="B12" s="15" t="s">
        <v>21</v>
      </c>
      <c r="C12" s="16" t="s">
        <v>22</v>
      </c>
      <c r="D12" s="17">
        <f>D11/D10</f>
        <v>42936.768896605958</v>
      </c>
      <c r="E12" s="8"/>
      <c r="F12" s="14"/>
    </row>
    <row r="13" spans="2:6" ht="15.75" thickTop="1" x14ac:dyDescent="0.25">
      <c r="D13" s="8"/>
      <c r="E13" s="8"/>
      <c r="F13" s="14"/>
    </row>
    <row r="14" spans="2:6" ht="15.75" thickBot="1" x14ac:dyDescent="0.3"/>
    <row r="15" spans="2:6" ht="15.75" thickTop="1" x14ac:dyDescent="0.25">
      <c r="B15" s="18" t="s">
        <v>23</v>
      </c>
      <c r="C15" s="19">
        <f>C18+C19+C20+C22</f>
        <v>0.55619154332201037</v>
      </c>
      <c r="D15" s="20"/>
      <c r="E15" s="21"/>
      <c r="F15" s="22"/>
    </row>
    <row r="16" spans="2:6" x14ac:dyDescent="0.25">
      <c r="B16" s="23" t="s">
        <v>24</v>
      </c>
      <c r="C16" s="24"/>
      <c r="D16" s="25" t="s">
        <v>19</v>
      </c>
      <c r="E16" s="26" t="s">
        <v>6</v>
      </c>
    </row>
    <row r="17" spans="2:8" x14ac:dyDescent="0.25">
      <c r="B17" s="27" t="s">
        <v>25</v>
      </c>
      <c r="C17" s="14">
        <v>0.3</v>
      </c>
      <c r="D17" s="28">
        <f>(C17*$D$5*4047)+224</f>
        <v>17901.295999999998</v>
      </c>
      <c r="E17" s="29">
        <f>D17/4047</f>
        <v>4.4233496417099083</v>
      </c>
      <c r="F17" s="28"/>
      <c r="G17" s="22"/>
      <c r="H17" s="22"/>
    </row>
    <row r="18" spans="2:8" x14ac:dyDescent="0.25">
      <c r="B18" s="27" t="s">
        <v>26</v>
      </c>
      <c r="C18" s="14">
        <v>0.34499999999999997</v>
      </c>
      <c r="D18" s="28">
        <f t="shared" ref="D18:D22" si="0">C18*$D$5*4047</f>
        <v>20328.890399999997</v>
      </c>
      <c r="E18" s="29">
        <f t="shared" ref="E18:E22" si="1">D18/4047</f>
        <v>5.0231999999999992</v>
      </c>
      <c r="G18" s="22"/>
      <c r="H18" s="22"/>
    </row>
    <row r="19" spans="2:8" x14ac:dyDescent="0.25">
      <c r="B19" s="27" t="s">
        <v>27</v>
      </c>
      <c r="C19" s="14">
        <v>0</v>
      </c>
      <c r="D19" s="28">
        <f>C19*$D$5*4047</f>
        <v>0</v>
      </c>
      <c r="E19" s="29">
        <f t="shared" si="1"/>
        <v>0</v>
      </c>
      <c r="F19" s="28"/>
      <c r="G19" s="22"/>
      <c r="H19" s="22"/>
    </row>
    <row r="20" spans="2:8" x14ac:dyDescent="0.25">
      <c r="B20" s="27" t="s">
        <v>28</v>
      </c>
      <c r="C20" s="14">
        <f>D20/(D5*4047)</f>
        <v>1.7191543322010335E-2</v>
      </c>
      <c r="D20" s="28">
        <f>C135</f>
        <v>1013</v>
      </c>
      <c r="E20" s="29">
        <f t="shared" si="1"/>
        <v>0.25030887076847047</v>
      </c>
      <c r="F20" s="28"/>
      <c r="G20" s="22"/>
      <c r="H20" s="22"/>
    </row>
    <row r="21" spans="2:8" x14ac:dyDescent="0.25">
      <c r="B21" s="27" t="s">
        <v>29</v>
      </c>
      <c r="C21" s="14">
        <v>0.14000000000000001</v>
      </c>
      <c r="D21" s="28">
        <f t="shared" si="0"/>
        <v>8249.4048000000003</v>
      </c>
      <c r="E21" s="29">
        <f t="shared" si="1"/>
        <v>2.0384000000000002</v>
      </c>
      <c r="F21" s="28"/>
      <c r="G21" s="22"/>
      <c r="H21" s="22"/>
    </row>
    <row r="22" spans="2:8" x14ac:dyDescent="0.25">
      <c r="B22" s="30" t="s">
        <v>30</v>
      </c>
      <c r="C22" s="31">
        <v>0.19400000000000001</v>
      </c>
      <c r="D22" s="32">
        <f t="shared" si="0"/>
        <v>11431.318080000001</v>
      </c>
      <c r="E22" s="33">
        <f t="shared" si="1"/>
        <v>2.82464</v>
      </c>
      <c r="G22" s="22"/>
      <c r="H22" s="22"/>
    </row>
    <row r="23" spans="2:8" ht="15.75" thickBot="1" x14ac:dyDescent="0.3">
      <c r="B23" s="34" t="s">
        <v>31</v>
      </c>
      <c r="C23" s="35">
        <f>SUM(C17:C22)</f>
        <v>0.99619154332201032</v>
      </c>
      <c r="D23" s="36">
        <f>SUM(D17:D22)</f>
        <v>58923.909279999993</v>
      </c>
      <c r="E23" s="37">
        <f>SUM(E17:E22)</f>
        <v>14.559898512478378</v>
      </c>
      <c r="G23" s="22"/>
      <c r="H23" s="22"/>
    </row>
    <row r="24" spans="2:8" ht="16.5" thickTop="1" thickBot="1" x14ac:dyDescent="0.3">
      <c r="B24" s="38"/>
      <c r="C24" s="14"/>
      <c r="D24" s="28"/>
      <c r="E24" s="39"/>
      <c r="H24" s="22"/>
    </row>
    <row r="25" spans="2:8" ht="15.75" thickTop="1" x14ac:dyDescent="0.25">
      <c r="B25" s="40" t="s">
        <v>32</v>
      </c>
      <c r="C25" s="3"/>
      <c r="D25" s="41"/>
    </row>
    <row r="26" spans="2:8" x14ac:dyDescent="0.25">
      <c r="B26" s="23" t="s">
        <v>33</v>
      </c>
      <c r="D26" s="29"/>
    </row>
    <row r="27" spans="2:8" x14ac:dyDescent="0.25">
      <c r="B27" s="5" t="s">
        <v>34</v>
      </c>
      <c r="C27" s="1" t="s">
        <v>19</v>
      </c>
      <c r="D27" s="29">
        <f>D18</f>
        <v>20328.890399999997</v>
      </c>
    </row>
    <row r="28" spans="2:8" x14ac:dyDescent="0.25">
      <c r="B28" s="5" t="s">
        <v>35</v>
      </c>
      <c r="C28" s="1" t="s">
        <v>36</v>
      </c>
      <c r="D28" s="29">
        <v>11</v>
      </c>
    </row>
    <row r="29" spans="2:8" x14ac:dyDescent="0.25">
      <c r="B29" s="5" t="s">
        <v>37</v>
      </c>
      <c r="C29" s="1" t="s">
        <v>19</v>
      </c>
      <c r="D29" s="29">
        <f>D27*D28</f>
        <v>223617.79439999996</v>
      </c>
    </row>
    <row r="30" spans="2:8" x14ac:dyDescent="0.25">
      <c r="B30" s="5" t="s">
        <v>38</v>
      </c>
      <c r="D30" s="42"/>
    </row>
    <row r="31" spans="2:8" x14ac:dyDescent="0.25">
      <c r="B31" s="5" t="s">
        <v>39</v>
      </c>
      <c r="C31" s="1" t="s">
        <v>40</v>
      </c>
      <c r="D31" s="43">
        <v>0.81</v>
      </c>
    </row>
    <row r="32" spans="2:8" x14ac:dyDescent="0.25">
      <c r="B32" s="5" t="s">
        <v>41</v>
      </c>
      <c r="C32" s="1" t="s">
        <v>19</v>
      </c>
      <c r="D32" s="44">
        <f>D29*D31</f>
        <v>181130.41346399998</v>
      </c>
    </row>
    <row r="33" spans="2:5" x14ac:dyDescent="0.25">
      <c r="B33" s="5"/>
      <c r="D33" s="44"/>
    </row>
    <row r="34" spans="2:5" x14ac:dyDescent="0.25">
      <c r="B34" s="23" t="s">
        <v>42</v>
      </c>
      <c r="D34" s="29"/>
    </row>
    <row r="35" spans="2:5" x14ac:dyDescent="0.25">
      <c r="B35" s="5" t="s">
        <v>43</v>
      </c>
      <c r="D35" s="45">
        <v>0.75</v>
      </c>
    </row>
    <row r="36" spans="2:5" x14ac:dyDescent="0.25">
      <c r="B36" s="5" t="s">
        <v>44</v>
      </c>
      <c r="C36" s="1" t="s">
        <v>19</v>
      </c>
      <c r="D36" s="46">
        <v>25</v>
      </c>
    </row>
    <row r="37" spans="2:5" x14ac:dyDescent="0.25">
      <c r="B37" s="5" t="s">
        <v>45</v>
      </c>
      <c r="C37" s="1" t="s">
        <v>19</v>
      </c>
      <c r="D37" s="44">
        <v>30</v>
      </c>
    </row>
    <row r="38" spans="2:5" x14ac:dyDescent="0.25">
      <c r="B38" s="5" t="s">
        <v>46</v>
      </c>
      <c r="C38" s="1" t="s">
        <v>40</v>
      </c>
      <c r="D38" s="43">
        <v>0.4</v>
      </c>
    </row>
    <row r="39" spans="2:5" x14ac:dyDescent="0.25">
      <c r="B39" s="5" t="s">
        <v>47</v>
      </c>
      <c r="C39" s="1" t="s">
        <v>19</v>
      </c>
      <c r="D39" s="44">
        <f>D17*D38</f>
        <v>7160.5183999999999</v>
      </c>
    </row>
    <row r="40" spans="2:5" x14ac:dyDescent="0.25">
      <c r="B40" s="5" t="s">
        <v>48</v>
      </c>
      <c r="D40" s="44">
        <f>D39/D36</f>
        <v>286.42073599999998</v>
      </c>
    </row>
    <row r="41" spans="2:5" x14ac:dyDescent="0.25">
      <c r="B41" s="5" t="s">
        <v>49</v>
      </c>
      <c r="D41" s="44">
        <v>5</v>
      </c>
      <c r="E41" s="14"/>
    </row>
    <row r="42" spans="2:5" x14ac:dyDescent="0.25">
      <c r="B42" s="5" t="s">
        <v>50</v>
      </c>
      <c r="C42" s="1" t="s">
        <v>19</v>
      </c>
      <c r="D42" s="44">
        <f>D22</f>
        <v>11431.318080000001</v>
      </c>
    </row>
    <row r="43" spans="2:5" x14ac:dyDescent="0.25">
      <c r="B43" s="5" t="s">
        <v>51</v>
      </c>
      <c r="D43" s="44">
        <f>D41*D42</f>
        <v>57156.590400000001</v>
      </c>
    </row>
    <row r="44" spans="2:5" x14ac:dyDescent="0.25">
      <c r="B44" s="5" t="s">
        <v>52</v>
      </c>
      <c r="D44" s="44">
        <f>D43/D37</f>
        <v>1905.2196799999999</v>
      </c>
    </row>
    <row r="45" spans="2:5" x14ac:dyDescent="0.25">
      <c r="B45" s="5" t="s">
        <v>14</v>
      </c>
      <c r="D45" s="44">
        <f>D40+D44</f>
        <v>2191.6404159999997</v>
      </c>
    </row>
    <row r="46" spans="2:5" x14ac:dyDescent="0.25">
      <c r="B46" s="5" t="s">
        <v>53</v>
      </c>
      <c r="D46" s="45">
        <f>D45/E99</f>
        <v>0.72884616428333882</v>
      </c>
    </row>
    <row r="47" spans="2:5" x14ac:dyDescent="0.25">
      <c r="B47" s="5"/>
      <c r="D47" s="43"/>
    </row>
    <row r="48" spans="2:5" hidden="1" x14ac:dyDescent="0.25">
      <c r="B48" s="23" t="s">
        <v>27</v>
      </c>
      <c r="D48" s="43"/>
    </row>
    <row r="49" spans="2:4" hidden="1" x14ac:dyDescent="0.25">
      <c r="B49" s="27" t="s">
        <v>37</v>
      </c>
      <c r="C49" s="1" t="s">
        <v>19</v>
      </c>
      <c r="D49" s="44">
        <f>D19*D53</f>
        <v>0</v>
      </c>
    </row>
    <row r="50" spans="2:4" hidden="1" x14ac:dyDescent="0.25">
      <c r="B50" s="27" t="s">
        <v>54</v>
      </c>
      <c r="C50" s="1" t="s">
        <v>40</v>
      </c>
      <c r="D50" s="43">
        <v>0.8</v>
      </c>
    </row>
    <row r="51" spans="2:4" hidden="1" x14ac:dyDescent="0.25">
      <c r="B51" s="27" t="s">
        <v>41</v>
      </c>
      <c r="C51" s="1" t="s">
        <v>19</v>
      </c>
      <c r="D51" s="44">
        <f>D49*D50</f>
        <v>0</v>
      </c>
    </row>
    <row r="52" spans="2:4" hidden="1" x14ac:dyDescent="0.25">
      <c r="B52" s="27" t="s">
        <v>55</v>
      </c>
      <c r="C52" s="1" t="s">
        <v>56</v>
      </c>
      <c r="D52" s="44">
        <v>110000</v>
      </c>
    </row>
    <row r="53" spans="2:4" hidden="1" x14ac:dyDescent="0.25">
      <c r="B53" s="27" t="s">
        <v>35</v>
      </c>
      <c r="D53" s="44">
        <v>2</v>
      </c>
    </row>
    <row r="54" spans="2:4" hidden="1" x14ac:dyDescent="0.25">
      <c r="B54" s="27" t="s">
        <v>34</v>
      </c>
      <c r="C54" s="1" t="s">
        <v>19</v>
      </c>
      <c r="D54" s="44">
        <f>D49/D53</f>
        <v>0</v>
      </c>
    </row>
    <row r="55" spans="2:4" hidden="1" x14ac:dyDescent="0.25">
      <c r="B55" s="27" t="s">
        <v>34</v>
      </c>
      <c r="C55" s="1" t="s">
        <v>40</v>
      </c>
      <c r="D55" s="43">
        <v>0</v>
      </c>
    </row>
    <row r="56" spans="2:4" hidden="1" x14ac:dyDescent="0.25">
      <c r="B56" s="5"/>
      <c r="D56" s="29"/>
    </row>
    <row r="57" spans="2:4" x14ac:dyDescent="0.25">
      <c r="B57" s="47" t="s">
        <v>57</v>
      </c>
      <c r="D57" s="29"/>
    </row>
    <row r="58" spans="2:4" x14ac:dyDescent="0.25">
      <c r="B58" s="5" t="s">
        <v>58</v>
      </c>
      <c r="D58" s="43"/>
    </row>
    <row r="59" spans="2:4" x14ac:dyDescent="0.25">
      <c r="B59" s="27" t="s">
        <v>59</v>
      </c>
      <c r="C59" s="1" t="s">
        <v>40</v>
      </c>
      <c r="D59" s="48">
        <v>0.05</v>
      </c>
    </row>
    <row r="60" spans="2:4" x14ac:dyDescent="0.25">
      <c r="B60" s="27" t="s">
        <v>60</v>
      </c>
      <c r="C60" s="1" t="s">
        <v>40</v>
      </c>
      <c r="D60" s="48">
        <v>1.7999999999999999E-2</v>
      </c>
    </row>
    <row r="61" spans="2:4" x14ac:dyDescent="0.25">
      <c r="B61" s="27" t="s">
        <v>61</v>
      </c>
      <c r="C61" s="1" t="s">
        <v>40</v>
      </c>
      <c r="D61" s="48">
        <v>2E-3</v>
      </c>
    </row>
    <row r="62" spans="2:4" x14ac:dyDescent="0.25">
      <c r="B62" s="27"/>
      <c r="D62" s="48"/>
    </row>
    <row r="63" spans="2:4" x14ac:dyDescent="0.25">
      <c r="B63" s="47" t="s">
        <v>62</v>
      </c>
      <c r="D63" s="42"/>
    </row>
    <row r="64" spans="2:4" x14ac:dyDescent="0.25">
      <c r="B64" s="27" t="s">
        <v>63</v>
      </c>
      <c r="C64" s="1" t="s">
        <v>56</v>
      </c>
      <c r="D64" s="49">
        <v>41966</v>
      </c>
    </row>
    <row r="65" spans="2:4" x14ac:dyDescent="0.25">
      <c r="B65" s="27" t="s">
        <v>64</v>
      </c>
      <c r="C65" s="1" t="s">
        <v>56</v>
      </c>
      <c r="D65" s="44">
        <v>0</v>
      </c>
    </row>
    <row r="66" spans="2:4" x14ac:dyDescent="0.25">
      <c r="B66" s="27" t="s">
        <v>65</v>
      </c>
      <c r="C66" s="1" t="s">
        <v>56</v>
      </c>
      <c r="D66" s="44">
        <v>32000</v>
      </c>
    </row>
    <row r="67" spans="2:4" x14ac:dyDescent="0.25">
      <c r="B67" s="27" t="s">
        <v>27</v>
      </c>
      <c r="C67" s="1" t="s">
        <v>56</v>
      </c>
      <c r="D67" s="44">
        <v>0</v>
      </c>
    </row>
    <row r="68" spans="2:4" x14ac:dyDescent="0.25">
      <c r="B68" s="27" t="s">
        <v>29</v>
      </c>
      <c r="C68" s="1" t="s">
        <v>56</v>
      </c>
      <c r="D68" s="44">
        <v>7000</v>
      </c>
    </row>
    <row r="69" spans="2:4" x14ac:dyDescent="0.25">
      <c r="B69" s="27"/>
      <c r="D69" s="48"/>
    </row>
    <row r="70" spans="2:4" x14ac:dyDescent="0.25">
      <c r="B70" s="47" t="s">
        <v>66</v>
      </c>
      <c r="D70" s="42"/>
    </row>
    <row r="71" spans="2:4" x14ac:dyDescent="0.25">
      <c r="B71" s="5" t="s">
        <v>67</v>
      </c>
      <c r="C71" s="1" t="s">
        <v>40</v>
      </c>
      <c r="D71" s="48">
        <v>0.03</v>
      </c>
    </row>
    <row r="72" spans="2:4" x14ac:dyDescent="0.25">
      <c r="B72" s="5" t="s">
        <v>68</v>
      </c>
      <c r="C72" s="1" t="s">
        <v>40</v>
      </c>
      <c r="D72" s="48">
        <v>5.0000000000000001E-3</v>
      </c>
    </row>
    <row r="73" spans="2:4" x14ac:dyDescent="0.25">
      <c r="B73" s="5"/>
      <c r="D73" s="48"/>
    </row>
    <row r="74" spans="2:4" x14ac:dyDescent="0.25">
      <c r="B74" s="47" t="s">
        <v>69</v>
      </c>
      <c r="D74" s="29"/>
    </row>
    <row r="75" spans="2:4" x14ac:dyDescent="0.25">
      <c r="B75" s="50" t="s">
        <v>70</v>
      </c>
      <c r="C75" s="1" t="s">
        <v>40</v>
      </c>
      <c r="D75" s="48">
        <v>5.0000000000000001E-3</v>
      </c>
    </row>
    <row r="76" spans="2:4" x14ac:dyDescent="0.25">
      <c r="B76" s="50" t="s">
        <v>71</v>
      </c>
      <c r="C76" s="1" t="s">
        <v>40</v>
      </c>
      <c r="D76" s="48">
        <v>0.01</v>
      </c>
    </row>
    <row r="77" spans="2:4" x14ac:dyDescent="0.25">
      <c r="B77" s="50" t="s">
        <v>72</v>
      </c>
      <c r="C77" s="1" t="s">
        <v>40</v>
      </c>
      <c r="D77" s="48">
        <v>0</v>
      </c>
    </row>
    <row r="78" spans="2:4" x14ac:dyDescent="0.25">
      <c r="B78" s="50" t="s">
        <v>73</v>
      </c>
      <c r="C78" s="1" t="s">
        <v>40</v>
      </c>
      <c r="D78" s="48">
        <v>0</v>
      </c>
    </row>
    <row r="79" spans="2:4" x14ac:dyDescent="0.25">
      <c r="B79" s="50" t="s">
        <v>74</v>
      </c>
      <c r="C79" s="1" t="s">
        <v>40</v>
      </c>
      <c r="D79" s="48">
        <v>0</v>
      </c>
    </row>
    <row r="80" spans="2:4" ht="15.75" thickBot="1" x14ac:dyDescent="0.3">
      <c r="B80" s="51"/>
      <c r="C80" s="16"/>
      <c r="D80" s="52"/>
    </row>
    <row r="81" spans="2:10" ht="16.5" thickTop="1" thickBot="1" x14ac:dyDescent="0.3"/>
    <row r="82" spans="2:10" ht="15.75" thickTop="1" x14ac:dyDescent="0.25">
      <c r="B82" s="2" t="s">
        <v>75</v>
      </c>
      <c r="C82" s="3"/>
      <c r="D82" s="3"/>
      <c r="E82" s="3"/>
      <c r="F82" s="3"/>
      <c r="G82" s="3"/>
      <c r="H82" s="3"/>
      <c r="I82" s="4"/>
    </row>
    <row r="83" spans="2:10" x14ac:dyDescent="0.25">
      <c r="B83" s="5" t="s">
        <v>63</v>
      </c>
      <c r="C83" s="1" t="s">
        <v>40</v>
      </c>
      <c r="D83" s="53">
        <v>1</v>
      </c>
      <c r="E83" s="28">
        <f>D32*D83</f>
        <v>181130.41346399998</v>
      </c>
      <c r="I83" s="42"/>
      <c r="J83" s="28"/>
    </row>
    <row r="84" spans="2:10" x14ac:dyDescent="0.25">
      <c r="B84" s="54" t="s">
        <v>76</v>
      </c>
      <c r="C84" s="55" t="s">
        <v>77</v>
      </c>
      <c r="D84" s="55" t="s">
        <v>78</v>
      </c>
      <c r="E84" s="55" t="s">
        <v>36</v>
      </c>
      <c r="F84" s="55" t="s">
        <v>79</v>
      </c>
      <c r="G84" s="56" t="s">
        <v>80</v>
      </c>
      <c r="H84" s="57" t="s">
        <v>80</v>
      </c>
      <c r="I84" s="26" t="s">
        <v>75</v>
      </c>
      <c r="J84" s="28"/>
    </row>
    <row r="85" spans="2:10" x14ac:dyDescent="0.25">
      <c r="B85" s="5" t="s">
        <v>81</v>
      </c>
      <c r="I85" s="42"/>
    </row>
    <row r="86" spans="2:10" x14ac:dyDescent="0.25">
      <c r="B86" s="5" t="s">
        <v>82</v>
      </c>
      <c r="C86" s="1">
        <v>36</v>
      </c>
      <c r="D86" s="14">
        <v>0.12</v>
      </c>
      <c r="E86" s="58">
        <f>ROUND(F86/C86,0)</f>
        <v>604</v>
      </c>
      <c r="F86" s="59">
        <f>D86*$E$83</f>
        <v>21735.649615679999</v>
      </c>
      <c r="G86" s="60">
        <v>61952</v>
      </c>
      <c r="H86" s="60">
        <f>C86*G86</f>
        <v>2230272</v>
      </c>
      <c r="I86" s="45">
        <f>E86/$E$89</f>
        <v>0.20086464915197871</v>
      </c>
    </row>
    <row r="87" spans="2:10" x14ac:dyDescent="0.25">
      <c r="B87" s="5" t="s">
        <v>83</v>
      </c>
      <c r="C87" s="61">
        <v>61.5</v>
      </c>
      <c r="D87" s="14">
        <v>0.5</v>
      </c>
      <c r="E87" s="58">
        <f t="shared" ref="E87:E88" si="2">ROUND(F87/C87,0)</f>
        <v>1473</v>
      </c>
      <c r="F87" s="59">
        <f t="shared" ref="F87:F88" si="3">D87*$E$83</f>
        <v>90565.206731999991</v>
      </c>
      <c r="G87" s="60">
        <v>61952</v>
      </c>
      <c r="H87" s="60">
        <f t="shared" ref="H87:H88" si="4">C87*G87</f>
        <v>3810048</v>
      </c>
      <c r="I87" s="45">
        <f t="shared" ref="I87:I88" si="5">E87/$E$89</f>
        <v>0.48985700033255736</v>
      </c>
    </row>
    <row r="88" spans="2:10" x14ac:dyDescent="0.25">
      <c r="B88" s="62" t="s">
        <v>84</v>
      </c>
      <c r="C88" s="63">
        <v>74</v>
      </c>
      <c r="D88" s="31">
        <v>0.38</v>
      </c>
      <c r="E88" s="64">
        <f t="shared" si="2"/>
        <v>930</v>
      </c>
      <c r="F88" s="65">
        <f t="shared" si="3"/>
        <v>68829.557116319993</v>
      </c>
      <c r="G88" s="66">
        <v>61952</v>
      </c>
      <c r="H88" s="66">
        <f t="shared" si="4"/>
        <v>4584448</v>
      </c>
      <c r="I88" s="67">
        <f t="shared" si="5"/>
        <v>0.30927835051546393</v>
      </c>
    </row>
    <row r="89" spans="2:10" x14ac:dyDescent="0.25">
      <c r="B89" s="5"/>
      <c r="D89" s="14">
        <f>SUM(D86:D88)</f>
        <v>1</v>
      </c>
      <c r="E89" s="58">
        <f>SUM(E85:E88)</f>
        <v>3007</v>
      </c>
      <c r="F89" s="59">
        <f>SUM(F86:F88)</f>
        <v>181130.41346399998</v>
      </c>
      <c r="G89" s="68">
        <f>E105/F89</f>
        <v>61959.896283406633</v>
      </c>
      <c r="I89" s="42"/>
    </row>
    <row r="90" spans="2:10" x14ac:dyDescent="0.25">
      <c r="B90" s="5"/>
      <c r="I90" s="42"/>
    </row>
    <row r="91" spans="2:10" x14ac:dyDescent="0.25">
      <c r="B91" s="5" t="s">
        <v>64</v>
      </c>
      <c r="C91" s="1" t="s">
        <v>40</v>
      </c>
      <c r="D91" s="14">
        <v>0</v>
      </c>
      <c r="E91" s="28">
        <f>D91*D32</f>
        <v>0</v>
      </c>
      <c r="I91" s="42"/>
    </row>
    <row r="92" spans="2:10" x14ac:dyDescent="0.25">
      <c r="B92" s="54" t="s">
        <v>76</v>
      </c>
      <c r="C92" s="55" t="s">
        <v>77</v>
      </c>
      <c r="D92" s="55" t="s">
        <v>40</v>
      </c>
      <c r="E92" s="55" t="s">
        <v>36</v>
      </c>
      <c r="F92" s="55" t="s">
        <v>79</v>
      </c>
      <c r="G92" s="56" t="s">
        <v>85</v>
      </c>
      <c r="H92" s="55" t="s">
        <v>80</v>
      </c>
      <c r="I92" s="26" t="s">
        <v>75</v>
      </c>
    </row>
    <row r="93" spans="2:10" x14ac:dyDescent="0.25">
      <c r="B93" s="5" t="s">
        <v>81</v>
      </c>
      <c r="I93" s="42"/>
    </row>
    <row r="94" spans="2:10" x14ac:dyDescent="0.25">
      <c r="B94" s="5" t="s">
        <v>82</v>
      </c>
      <c r="C94" s="1">
        <v>36</v>
      </c>
      <c r="D94" s="14">
        <v>0.08</v>
      </c>
      <c r="E94" s="58">
        <f>ROUND(F94/C94,0)</f>
        <v>0</v>
      </c>
      <c r="F94" s="59">
        <f>D94*$E$91</f>
        <v>0</v>
      </c>
      <c r="G94" s="60">
        <v>0</v>
      </c>
      <c r="H94" s="69">
        <f>C94*G94</f>
        <v>0</v>
      </c>
      <c r="I94" s="45" t="e">
        <f>E94/$E$97</f>
        <v>#DIV/0!</v>
      </c>
    </row>
    <row r="95" spans="2:10" x14ac:dyDescent="0.25">
      <c r="B95" s="5" t="s">
        <v>83</v>
      </c>
      <c r="C95" s="61">
        <v>61.5</v>
      </c>
      <c r="D95" s="14">
        <v>0.5</v>
      </c>
      <c r="E95" s="58">
        <f t="shared" ref="E95:E96" si="6">ROUND(F95/C95,0)</f>
        <v>0</v>
      </c>
      <c r="F95" s="59">
        <f t="shared" ref="F95:F96" si="7">D95*$E$91</f>
        <v>0</v>
      </c>
      <c r="G95" s="60">
        <v>0</v>
      </c>
      <c r="H95" s="69">
        <f t="shared" ref="H95:H96" si="8">C95*G95</f>
        <v>0</v>
      </c>
      <c r="I95" s="45" t="e">
        <f t="shared" ref="I95:I96" si="9">E95/$E$97</f>
        <v>#DIV/0!</v>
      </c>
    </row>
    <row r="96" spans="2:10" x14ac:dyDescent="0.25">
      <c r="B96" s="62" t="s">
        <v>84</v>
      </c>
      <c r="C96" s="63">
        <v>74</v>
      </c>
      <c r="D96" s="31">
        <v>0.42</v>
      </c>
      <c r="E96" s="64">
        <f t="shared" si="6"/>
        <v>0</v>
      </c>
      <c r="F96" s="65">
        <f t="shared" si="7"/>
        <v>0</v>
      </c>
      <c r="G96" s="66">
        <v>0</v>
      </c>
      <c r="H96" s="70">
        <f t="shared" si="8"/>
        <v>0</v>
      </c>
      <c r="I96" s="45" t="e">
        <f t="shared" si="9"/>
        <v>#DIV/0!</v>
      </c>
    </row>
    <row r="97" spans="2:9" ht="15.75" thickBot="1" x14ac:dyDescent="0.3">
      <c r="B97" s="15"/>
      <c r="C97" s="16"/>
      <c r="D97" s="71">
        <f>SUM(D94:D96)</f>
        <v>1</v>
      </c>
      <c r="E97" s="72">
        <f>SUM(E93:E96)</f>
        <v>0</v>
      </c>
      <c r="F97" s="73">
        <f>SUM(F94:F96)</f>
        <v>0</v>
      </c>
      <c r="G97" s="16"/>
      <c r="H97" s="16"/>
      <c r="I97" s="74"/>
    </row>
    <row r="98" spans="2:9" ht="16.5" thickTop="1" thickBot="1" x14ac:dyDescent="0.3">
      <c r="D98" s="14"/>
      <c r="E98" s="58"/>
      <c r="F98" s="59"/>
    </row>
    <row r="99" spans="2:9" ht="15.75" thickTop="1" x14ac:dyDescent="0.25">
      <c r="B99" s="18" t="s">
        <v>86</v>
      </c>
      <c r="C99" s="3"/>
      <c r="D99" s="3"/>
      <c r="E99" s="75">
        <f>E89+E97</f>
        <v>3007</v>
      </c>
      <c r="F99" s="76"/>
    </row>
    <row r="100" spans="2:9" ht="15.75" thickBot="1" x14ac:dyDescent="0.3">
      <c r="B100" s="77" t="s">
        <v>87</v>
      </c>
      <c r="C100" s="16"/>
      <c r="D100" s="16"/>
      <c r="E100" s="17">
        <f>E99*D35</f>
        <v>2255.25</v>
      </c>
    </row>
    <row r="101" spans="2:9" ht="15.75" thickTop="1" x14ac:dyDescent="0.25">
      <c r="E101" s="8"/>
    </row>
    <row r="102" spans="2:9" ht="15.75" thickBot="1" x14ac:dyDescent="0.3">
      <c r="E102" s="8"/>
    </row>
    <row r="103" spans="2:9" ht="16.5" thickTop="1" thickBot="1" x14ac:dyDescent="0.3">
      <c r="B103" s="2" t="s">
        <v>88</v>
      </c>
      <c r="C103" s="3"/>
      <c r="D103" s="3"/>
      <c r="E103" s="4"/>
    </row>
    <row r="104" spans="2:9" ht="15.75" thickTop="1" x14ac:dyDescent="0.25">
      <c r="B104" s="2" t="s">
        <v>89</v>
      </c>
      <c r="E104" s="42"/>
    </row>
    <row r="105" spans="2:9" x14ac:dyDescent="0.25">
      <c r="B105" s="5" t="s">
        <v>90</v>
      </c>
      <c r="E105" s="10">
        <f>SUMPRODUCT(E86:E88,H86:H88)</f>
        <v>11222821632</v>
      </c>
    </row>
    <row r="106" spans="2:9" x14ac:dyDescent="0.25">
      <c r="B106" s="5" t="s">
        <v>91</v>
      </c>
      <c r="E106" s="10">
        <f>SUMPRODUCT(E94:E96,H94:H96)</f>
        <v>0</v>
      </c>
    </row>
    <row r="107" spans="2:9" x14ac:dyDescent="0.25">
      <c r="B107" s="5" t="s">
        <v>92</v>
      </c>
      <c r="D107" s="78">
        <f>D43</f>
        <v>57156.590400000001</v>
      </c>
      <c r="E107" s="10">
        <f>D107*D66</f>
        <v>1829010892.8</v>
      </c>
    </row>
    <row r="108" spans="2:9" x14ac:dyDescent="0.25">
      <c r="B108" s="5" t="s">
        <v>27</v>
      </c>
      <c r="D108" s="78">
        <f>D51</f>
        <v>0</v>
      </c>
      <c r="E108" s="79">
        <f>D108*D52</f>
        <v>0</v>
      </c>
    </row>
    <row r="109" spans="2:9" x14ac:dyDescent="0.25">
      <c r="B109" s="5" t="s">
        <v>93</v>
      </c>
      <c r="E109" s="10">
        <f>SUM(E105:E108)</f>
        <v>13051832524.799999</v>
      </c>
    </row>
    <row r="110" spans="2:9" ht="17.25" x14ac:dyDescent="0.4">
      <c r="B110" s="5" t="s">
        <v>67</v>
      </c>
      <c r="E110" s="80">
        <f>E109*-D71</f>
        <v>-391554975.74399996</v>
      </c>
    </row>
    <row r="111" spans="2:9" x14ac:dyDescent="0.25">
      <c r="B111" s="23" t="s">
        <v>94</v>
      </c>
      <c r="E111" s="81">
        <f>SUM(E109:E110)</f>
        <v>12660277549.056</v>
      </c>
    </row>
    <row r="112" spans="2:9" x14ac:dyDescent="0.25">
      <c r="B112" s="82" t="s">
        <v>95</v>
      </c>
      <c r="E112" s="42"/>
    </row>
    <row r="113" spans="2:7" x14ac:dyDescent="0.25">
      <c r="B113" s="83" t="s">
        <v>96</v>
      </c>
      <c r="C113" s="78">
        <f>SUM(C114:C117)+C135</f>
        <v>281787.38479999994</v>
      </c>
      <c r="E113" s="10">
        <f>SUM(D114:D139)</f>
        <v>12099039819.136572</v>
      </c>
      <c r="F113" s="22"/>
      <c r="G113" s="22"/>
    </row>
    <row r="114" spans="2:7" x14ac:dyDescent="0.25">
      <c r="B114" s="27" t="s">
        <v>97</v>
      </c>
      <c r="C114" s="78">
        <f>F89/D31</f>
        <v>223617.79439999996</v>
      </c>
      <c r="D114" s="8">
        <f>C114*D64</f>
        <v>9384344359.7903976</v>
      </c>
      <c r="E114" s="42"/>
      <c r="F114" s="22"/>
      <c r="G114" s="8"/>
    </row>
    <row r="115" spans="2:7" x14ac:dyDescent="0.25">
      <c r="B115" s="27" t="s">
        <v>98</v>
      </c>
      <c r="C115" s="78">
        <f>F97/D31</f>
        <v>0</v>
      </c>
      <c r="D115" s="8">
        <f>C115*D65</f>
        <v>0</v>
      </c>
      <c r="E115" s="42"/>
      <c r="G115" s="8"/>
    </row>
    <row r="116" spans="2:7" x14ac:dyDescent="0.25">
      <c r="B116" s="27" t="s">
        <v>99</v>
      </c>
      <c r="C116" s="78">
        <f>D49</f>
        <v>0</v>
      </c>
      <c r="D116" s="8">
        <f>C116*D67</f>
        <v>0</v>
      </c>
      <c r="E116" s="42"/>
    </row>
    <row r="117" spans="2:7" x14ac:dyDescent="0.25">
      <c r="B117" s="27" t="s">
        <v>100</v>
      </c>
      <c r="C117" s="78">
        <f>D43</f>
        <v>57156.590400000001</v>
      </c>
      <c r="D117" s="8">
        <f>C117*D66</f>
        <v>1829010892.8</v>
      </c>
      <c r="E117" s="42"/>
    </row>
    <row r="118" spans="2:7" x14ac:dyDescent="0.25">
      <c r="B118" s="27" t="s">
        <v>101</v>
      </c>
      <c r="C118" s="84">
        <v>8014927.3700000001</v>
      </c>
      <c r="D118" s="8">
        <f>C118*D5</f>
        <v>116697342.50719999</v>
      </c>
      <c r="E118" s="10"/>
      <c r="F118" s="22"/>
    </row>
    <row r="119" spans="2:7" outlineLevel="1" x14ac:dyDescent="0.25">
      <c r="B119" s="85" t="s">
        <v>102</v>
      </c>
      <c r="C119" s="8">
        <v>62000000</v>
      </c>
      <c r="E119" s="10"/>
    </row>
    <row r="120" spans="2:7" outlineLevel="1" x14ac:dyDescent="0.25">
      <c r="B120" s="85" t="s">
        <v>103</v>
      </c>
      <c r="C120" s="8">
        <v>43000000</v>
      </c>
      <c r="E120" s="10"/>
    </row>
    <row r="121" spans="2:7" outlineLevel="1" x14ac:dyDescent="0.25">
      <c r="B121" s="85" t="s">
        <v>104</v>
      </c>
      <c r="C121" s="8">
        <v>71328400</v>
      </c>
      <c r="E121" s="10"/>
    </row>
    <row r="122" spans="2:7" x14ac:dyDescent="0.25">
      <c r="B122" s="27" t="s">
        <v>105</v>
      </c>
      <c r="C122" s="84">
        <v>35235267.857142858</v>
      </c>
      <c r="D122" s="8">
        <f>C122*D5</f>
        <v>513025500</v>
      </c>
      <c r="E122" s="10"/>
    </row>
    <row r="123" spans="2:7" hidden="1" outlineLevel="1" x14ac:dyDescent="0.25">
      <c r="B123" s="85" t="s">
        <v>106</v>
      </c>
      <c r="C123" s="86"/>
      <c r="E123" s="10"/>
    </row>
    <row r="124" spans="2:7" hidden="1" outlineLevel="1" x14ac:dyDescent="0.25">
      <c r="B124" s="85" t="s">
        <v>107</v>
      </c>
      <c r="C124" s="86"/>
      <c r="E124" s="10"/>
    </row>
    <row r="125" spans="2:7" hidden="1" outlineLevel="1" x14ac:dyDescent="0.25">
      <c r="B125" s="85" t="s">
        <v>108</v>
      </c>
      <c r="C125" s="86"/>
      <c r="E125" s="10"/>
    </row>
    <row r="126" spans="2:7" hidden="1" outlineLevel="1" x14ac:dyDescent="0.25">
      <c r="B126" s="85" t="s">
        <v>109</v>
      </c>
      <c r="C126" s="86"/>
      <c r="E126" s="10"/>
    </row>
    <row r="127" spans="2:7" hidden="1" outlineLevel="1" x14ac:dyDescent="0.25">
      <c r="B127" s="85" t="s">
        <v>110</v>
      </c>
      <c r="C127" s="86"/>
      <c r="E127" s="10"/>
    </row>
    <row r="128" spans="2:7" hidden="1" outlineLevel="1" x14ac:dyDescent="0.25">
      <c r="B128" s="85" t="s">
        <v>111</v>
      </c>
      <c r="C128" s="86"/>
      <c r="E128" s="10"/>
    </row>
    <row r="129" spans="2:7" hidden="1" outlineLevel="1" x14ac:dyDescent="0.25">
      <c r="B129" s="85" t="s">
        <v>112</v>
      </c>
      <c r="C129" s="86"/>
      <c r="E129" s="10"/>
    </row>
    <row r="130" spans="2:7" hidden="1" outlineLevel="1" x14ac:dyDescent="0.25">
      <c r="B130" s="85" t="s">
        <v>113</v>
      </c>
      <c r="C130" s="86"/>
      <c r="E130" s="10"/>
    </row>
    <row r="131" spans="2:7" hidden="1" outlineLevel="1" x14ac:dyDescent="0.25">
      <c r="B131" s="85" t="s">
        <v>114</v>
      </c>
      <c r="C131" s="86"/>
      <c r="E131" s="10"/>
    </row>
    <row r="132" spans="2:7" hidden="1" outlineLevel="1" x14ac:dyDescent="0.25">
      <c r="B132" s="85" t="s">
        <v>115</v>
      </c>
      <c r="C132" s="86"/>
      <c r="E132" s="10"/>
    </row>
    <row r="133" spans="2:7" hidden="1" outlineLevel="1" x14ac:dyDescent="0.25">
      <c r="B133" s="27" t="s">
        <v>116</v>
      </c>
      <c r="C133" s="86"/>
      <c r="E133" s="10"/>
    </row>
    <row r="134" spans="2:7" collapsed="1" x14ac:dyDescent="0.25">
      <c r="B134" s="27" t="s">
        <v>117</v>
      </c>
      <c r="C134" s="78">
        <f>D39</f>
        <v>7160.5183999999999</v>
      </c>
      <c r="D134" s="8">
        <f>C134*D68</f>
        <v>50123628.799999997</v>
      </c>
      <c r="E134" s="10"/>
    </row>
    <row r="135" spans="2:7" x14ac:dyDescent="0.25">
      <c r="B135" s="27" t="s">
        <v>116</v>
      </c>
      <c r="C135" s="78">
        <f>323+312+378</f>
        <v>1013</v>
      </c>
      <c r="D135" s="8">
        <f>C136+C137+C138</f>
        <v>86906078</v>
      </c>
      <c r="E135" s="10"/>
      <c r="F135" s="22"/>
    </row>
    <row r="136" spans="2:7" hidden="1" outlineLevel="1" x14ac:dyDescent="0.25">
      <c r="B136" s="85" t="s">
        <v>118</v>
      </c>
      <c r="C136" s="8">
        <v>26015870</v>
      </c>
      <c r="E136" s="10"/>
    </row>
    <row r="137" spans="2:7" hidden="1" outlineLevel="1" x14ac:dyDescent="0.25">
      <c r="B137" s="85" t="s">
        <v>119</v>
      </c>
      <c r="C137" s="8">
        <v>28161743</v>
      </c>
      <c r="E137" s="10"/>
    </row>
    <row r="138" spans="2:7" hidden="1" outlineLevel="1" x14ac:dyDescent="0.25">
      <c r="B138" s="85" t="s">
        <v>120</v>
      </c>
      <c r="C138" s="8">
        <v>32728465</v>
      </c>
      <c r="E138" s="10"/>
    </row>
    <row r="139" spans="2:7" collapsed="1" x14ac:dyDescent="0.25">
      <c r="B139" s="27" t="s">
        <v>121</v>
      </c>
      <c r="C139" s="14">
        <v>0.01</v>
      </c>
      <c r="D139" s="8">
        <f>C139*SUM(D114:D134)</f>
        <v>118932017.23897597</v>
      </c>
      <c r="E139" s="10"/>
    </row>
    <row r="140" spans="2:7" x14ac:dyDescent="0.25">
      <c r="B140" s="83" t="s">
        <v>122</v>
      </c>
      <c r="E140" s="10">
        <v>0</v>
      </c>
    </row>
    <row r="141" spans="2:7" x14ac:dyDescent="0.25">
      <c r="B141" s="83" t="s">
        <v>72</v>
      </c>
      <c r="E141" s="10">
        <v>0</v>
      </c>
    </row>
    <row r="142" spans="2:7" x14ac:dyDescent="0.25">
      <c r="B142" s="83" t="s">
        <v>123</v>
      </c>
      <c r="E142" s="10">
        <f>SUM(D143:D145)</f>
        <v>846932787.33956003</v>
      </c>
      <c r="G142" s="22"/>
    </row>
    <row r="143" spans="2:7" hidden="1" outlineLevel="1" x14ac:dyDescent="0.25">
      <c r="B143" s="27" t="s">
        <v>59</v>
      </c>
      <c r="D143" s="69">
        <f>D59*$E$113</f>
        <v>604951990.95682859</v>
      </c>
      <c r="E143" s="10"/>
    </row>
    <row r="144" spans="2:7" hidden="1" outlineLevel="1" x14ac:dyDescent="0.25">
      <c r="B144" s="27" t="s">
        <v>60</v>
      </c>
      <c r="D144" s="69">
        <f>D60*$E$113</f>
        <v>217782716.74445829</v>
      </c>
      <c r="E144" s="10"/>
    </row>
    <row r="145" spans="2:7" hidden="1" outlineLevel="1" x14ac:dyDescent="0.25">
      <c r="B145" s="27" t="s">
        <v>61</v>
      </c>
      <c r="D145" s="69">
        <f>D61*$E$113</f>
        <v>24198079.638273146</v>
      </c>
      <c r="E145" s="10"/>
    </row>
    <row r="146" spans="2:7" collapsed="1" x14ac:dyDescent="0.25">
      <c r="B146" s="83" t="s">
        <v>71</v>
      </c>
      <c r="E146" s="10">
        <f>D76*E113</f>
        <v>120990398.19136572</v>
      </c>
    </row>
    <row r="147" spans="2:7" x14ac:dyDescent="0.25">
      <c r="B147" s="83" t="s">
        <v>124</v>
      </c>
      <c r="E147" s="10">
        <f>E113*D75</f>
        <v>60495199.095682859</v>
      </c>
    </row>
    <row r="148" spans="2:7" ht="17.25" x14ac:dyDescent="0.4">
      <c r="B148" s="83" t="s">
        <v>125</v>
      </c>
      <c r="E148" s="80">
        <f>D72*E109</f>
        <v>65259162.623999998</v>
      </c>
    </row>
    <row r="149" spans="2:7" x14ac:dyDescent="0.25">
      <c r="B149" s="23" t="s">
        <v>126</v>
      </c>
      <c r="C149" s="24"/>
      <c r="D149" s="24"/>
      <c r="E149" s="81">
        <f>SUM(E113:E148)</f>
        <v>13192717366.38718</v>
      </c>
      <c r="F149" s="22"/>
      <c r="G149" s="22"/>
    </row>
    <row r="150" spans="2:7" x14ac:dyDescent="0.25">
      <c r="B150" s="5"/>
      <c r="E150" s="10"/>
    </row>
    <row r="151" spans="2:7" x14ac:dyDescent="0.25">
      <c r="B151" s="23" t="s">
        <v>127</v>
      </c>
      <c r="E151" s="10">
        <f>E111-E149</f>
        <v>-532439817.33118057</v>
      </c>
    </row>
    <row r="152" spans="2:7" x14ac:dyDescent="0.25">
      <c r="B152" s="5" t="s">
        <v>128</v>
      </c>
      <c r="E152" s="43">
        <f>E151/E149</f>
        <v>-4.0358616238360984E-2</v>
      </c>
    </row>
    <row r="153" spans="2:7" x14ac:dyDescent="0.25">
      <c r="B153" s="5"/>
      <c r="E153" s="43"/>
    </row>
    <row r="154" spans="2:7" x14ac:dyDescent="0.25">
      <c r="B154" s="23" t="s">
        <v>129</v>
      </c>
      <c r="E154" s="10"/>
    </row>
    <row r="155" spans="2:7" x14ac:dyDescent="0.25">
      <c r="B155" s="27" t="s">
        <v>130</v>
      </c>
      <c r="C155" s="14">
        <v>0.2</v>
      </c>
      <c r="E155" s="10">
        <f>C155*$E$149</f>
        <v>2638543473.2774363</v>
      </c>
    </row>
    <row r="156" spans="2:7" x14ac:dyDescent="0.25">
      <c r="B156" s="27" t="s">
        <v>131</v>
      </c>
      <c r="C156" s="14">
        <v>0.62</v>
      </c>
      <c r="E156" s="10">
        <f t="shared" ref="E156:E157" si="10">C156*$E$149</f>
        <v>8179484767.1600513</v>
      </c>
    </row>
    <row r="157" spans="2:7" x14ac:dyDescent="0.25">
      <c r="B157" s="27" t="s">
        <v>132</v>
      </c>
      <c r="C157" s="14">
        <v>0.18</v>
      </c>
      <c r="E157" s="79">
        <f t="shared" si="10"/>
        <v>2374689125.9496922</v>
      </c>
    </row>
    <row r="158" spans="2:7" x14ac:dyDescent="0.25">
      <c r="B158" s="5" t="s">
        <v>133</v>
      </c>
      <c r="E158" s="10">
        <f>SUM(E155:E157)</f>
        <v>13192717366.38718</v>
      </c>
      <c r="F158" s="9"/>
    </row>
    <row r="159" spans="2:7" x14ac:dyDescent="0.25">
      <c r="B159" s="23"/>
      <c r="E159" s="10"/>
    </row>
    <row r="160" spans="2:7" x14ac:dyDescent="0.25">
      <c r="B160" s="23" t="s">
        <v>127</v>
      </c>
      <c r="E160" s="81">
        <f>E151</f>
        <v>-532439817.33118057</v>
      </c>
    </row>
    <row r="161" spans="2:6" x14ac:dyDescent="0.25">
      <c r="B161" s="23"/>
      <c r="E161" s="81"/>
    </row>
    <row r="162" spans="2:6" x14ac:dyDescent="0.25">
      <c r="B162" s="23" t="s">
        <v>134</v>
      </c>
      <c r="E162" s="10">
        <f>SUM(D163:D166)</f>
        <v>560426633.72412741</v>
      </c>
    </row>
    <row r="163" spans="2:6" x14ac:dyDescent="0.25">
      <c r="B163" s="27" t="s">
        <v>135</v>
      </c>
      <c r="C163" s="87">
        <v>0.01</v>
      </c>
      <c r="D163" s="88">
        <f>C163*E157</f>
        <v>23746891.259496924</v>
      </c>
      <c r="E163" s="10"/>
    </row>
    <row r="164" spans="2:6" x14ac:dyDescent="0.25">
      <c r="B164" s="27" t="s">
        <v>136</v>
      </c>
      <c r="C164" s="87">
        <v>0.01</v>
      </c>
      <c r="D164" s="88">
        <f>C164*E157</f>
        <v>23746891.259496924</v>
      </c>
      <c r="E164" s="10"/>
    </row>
    <row r="165" spans="2:6" x14ac:dyDescent="0.25">
      <c r="B165" s="27" t="s">
        <v>137</v>
      </c>
      <c r="C165" s="87">
        <v>0</v>
      </c>
      <c r="D165" s="88"/>
      <c r="E165" s="10"/>
    </row>
    <row r="166" spans="2:6" ht="17.25" x14ac:dyDescent="0.4">
      <c r="B166" s="27" t="s">
        <v>138</v>
      </c>
      <c r="C166" s="87">
        <v>0.13500000000000001</v>
      </c>
      <c r="D166" s="88">
        <f>C166*E157*D4*0.4</f>
        <v>512932851.20513356</v>
      </c>
      <c r="E166" s="80">
        <v>0</v>
      </c>
    </row>
    <row r="167" spans="2:6" x14ac:dyDescent="0.25">
      <c r="B167" s="23" t="s">
        <v>139</v>
      </c>
      <c r="E167" s="81">
        <f>E160-E162</f>
        <v>-1092866451.0553079</v>
      </c>
    </row>
    <row r="168" spans="2:6" ht="17.25" x14ac:dyDescent="0.4">
      <c r="B168" s="5" t="s">
        <v>140</v>
      </c>
      <c r="C168" s="14">
        <v>0.15</v>
      </c>
      <c r="E168" s="80"/>
      <c r="F168" s="22"/>
    </row>
    <row r="169" spans="2:6" ht="15.75" thickBot="1" x14ac:dyDescent="0.3">
      <c r="B169" s="89" t="s">
        <v>141</v>
      </c>
      <c r="C169" s="90"/>
      <c r="D169" s="90"/>
      <c r="E169" s="91">
        <f>E167-E168</f>
        <v>-1092866451.0553079</v>
      </c>
      <c r="F169" s="8"/>
    </row>
    <row r="170" spans="2:6" ht="15.75" thickBot="1" x14ac:dyDescent="0.3">
      <c r="B170" s="15"/>
      <c r="C170" s="16"/>
      <c r="D170" s="16"/>
      <c r="E170" s="74"/>
    </row>
    <row r="171" spans="2:6" ht="15.75" thickTop="1" x14ac:dyDescent="0.25"/>
    <row r="172" spans="2:6" ht="15.75" thickBot="1" x14ac:dyDescent="0.3"/>
    <row r="173" spans="2:6" ht="15.75" thickTop="1" x14ac:dyDescent="0.25">
      <c r="B173" s="18" t="s">
        <v>142</v>
      </c>
      <c r="C173" s="3"/>
      <c r="D173" s="3"/>
      <c r="E173" s="4"/>
    </row>
    <row r="174" spans="2:6" x14ac:dyDescent="0.25">
      <c r="B174" s="5" t="s">
        <v>143</v>
      </c>
      <c r="E174" s="10">
        <v>586126119.31032312</v>
      </c>
    </row>
    <row r="175" spans="2:6" x14ac:dyDescent="0.25">
      <c r="B175" s="5" t="s">
        <v>144</v>
      </c>
      <c r="E175" s="92">
        <f>(E169+E174)/E174</f>
        <v>-0.86455852256038479</v>
      </c>
    </row>
    <row r="176" spans="2:6" x14ac:dyDescent="0.25">
      <c r="B176" s="5" t="s">
        <v>145</v>
      </c>
      <c r="E176" s="93">
        <f>E169/E174</f>
        <v>-1.8645585225603847</v>
      </c>
    </row>
    <row r="177" spans="2:5" x14ac:dyDescent="0.25">
      <c r="B177" s="5" t="s">
        <v>4</v>
      </c>
      <c r="E177" s="42">
        <v>5</v>
      </c>
    </row>
    <row r="178" spans="2:5" ht="15.75" thickBot="1" x14ac:dyDescent="0.3">
      <c r="B178" s="15" t="s">
        <v>146</v>
      </c>
      <c r="C178" s="16"/>
      <c r="D178" s="16"/>
      <c r="E178" s="94">
        <f>E176/E177</f>
        <v>-0.37291170451207695</v>
      </c>
    </row>
    <row r="179" spans="2:5" ht="15.75" thickTop="1" x14ac:dyDescent="0.25"/>
    <row r="182" spans="2:5" x14ac:dyDescent="0.25">
      <c r="C182" s="1" t="s">
        <v>147</v>
      </c>
      <c r="D182" s="95">
        <f>-E169/7.8</f>
        <v>140111083.46862921</v>
      </c>
      <c r="E182" s="96" t="s">
        <v>148</v>
      </c>
    </row>
  </sheetData>
  <conditionalFormatting sqref="D46">
    <cfRule type="cellIs" dxfId="2" priority="1" operator="lessThan">
      <formula>$D$35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2"/>
  <sheetViews>
    <sheetView topLeftCell="A76" zoomScale="85" zoomScaleNormal="85" workbookViewId="0">
      <selection activeCell="G89" sqref="G89"/>
    </sheetView>
  </sheetViews>
  <sheetFormatPr defaultColWidth="8.7109375" defaultRowHeight="15" outlineLevelRow="1" x14ac:dyDescent="0.25"/>
  <cols>
    <col min="1" max="1" width="8.7109375" style="1"/>
    <col min="2" max="2" width="39" style="1" bestFit="1" customWidth="1"/>
    <col min="3" max="3" width="17.7109375" style="1" bestFit="1" customWidth="1"/>
    <col min="4" max="4" width="17.140625" style="1" customWidth="1"/>
    <col min="5" max="5" width="16.5703125" style="1" customWidth="1"/>
    <col min="6" max="6" width="14.5703125" style="1" bestFit="1" customWidth="1"/>
    <col min="7" max="7" width="16.140625" style="1" customWidth="1"/>
    <col min="8" max="8" width="11.28515625" style="1" bestFit="1" customWidth="1"/>
    <col min="9" max="9" width="10.7109375" style="1" customWidth="1"/>
    <col min="10" max="16384" width="8.7109375" style="1"/>
  </cols>
  <sheetData>
    <row r="1" spans="2:7" ht="15.75" thickBot="1" x14ac:dyDescent="0.3"/>
    <row r="2" spans="2:7" ht="15.75" thickTop="1" x14ac:dyDescent="0.25">
      <c r="B2" s="2" t="s">
        <v>0</v>
      </c>
      <c r="C2" s="3"/>
      <c r="D2" s="4"/>
    </row>
    <row r="3" spans="2:7" x14ac:dyDescent="0.25">
      <c r="B3" s="5" t="s">
        <v>1</v>
      </c>
      <c r="D3" s="6" t="s">
        <v>2</v>
      </c>
    </row>
    <row r="4" spans="2:7" x14ac:dyDescent="0.25">
      <c r="B4" s="5" t="s">
        <v>3</v>
      </c>
      <c r="C4" s="1" t="s">
        <v>4</v>
      </c>
      <c r="D4" s="7">
        <v>4</v>
      </c>
    </row>
    <row r="5" spans="2:7" x14ac:dyDescent="0.25">
      <c r="B5" s="5" t="s">
        <v>5</v>
      </c>
      <c r="C5" s="1" t="s">
        <v>6</v>
      </c>
      <c r="D5" s="7">
        <f>65%*22.4</f>
        <v>14.559999999999999</v>
      </c>
      <c r="E5" s="8"/>
      <c r="F5" s="9"/>
    </row>
    <row r="6" spans="2:7" x14ac:dyDescent="0.25">
      <c r="B6" s="5" t="s">
        <v>7</v>
      </c>
      <c r="C6" s="1" t="s">
        <v>8</v>
      </c>
      <c r="D6" s="10">
        <f>E99</f>
        <v>1935</v>
      </c>
      <c r="E6" s="11"/>
      <c r="F6" s="9">
        <f>11*D28</f>
        <v>121</v>
      </c>
      <c r="G6" s="1" t="s">
        <v>9</v>
      </c>
    </row>
    <row r="7" spans="2:7" x14ac:dyDescent="0.25">
      <c r="B7" s="5" t="s">
        <v>10</v>
      </c>
      <c r="C7" s="1" t="s">
        <v>11</v>
      </c>
      <c r="D7" s="12" t="s">
        <v>12</v>
      </c>
      <c r="E7" s="8"/>
      <c r="F7" s="9">
        <f>D6/F6</f>
        <v>15.991735537190083</v>
      </c>
      <c r="G7" s="1" t="s">
        <v>13</v>
      </c>
    </row>
    <row r="8" spans="2:7" x14ac:dyDescent="0.25">
      <c r="B8" s="5" t="s">
        <v>14</v>
      </c>
      <c r="C8" s="1" t="s">
        <v>15</v>
      </c>
      <c r="D8" s="13">
        <f>D46</f>
        <v>0.75157661932816522</v>
      </c>
      <c r="E8" s="8"/>
      <c r="F8" s="14"/>
    </row>
    <row r="9" spans="2:7" x14ac:dyDescent="0.25">
      <c r="B9" s="5" t="s">
        <v>16</v>
      </c>
      <c r="C9" s="1" t="s">
        <v>17</v>
      </c>
      <c r="D9" s="10">
        <f>E155</f>
        <v>1771337037.68448</v>
      </c>
      <c r="E9" s="8"/>
      <c r="F9" s="14"/>
    </row>
    <row r="10" spans="2:7" x14ac:dyDescent="0.25">
      <c r="B10" s="5" t="s">
        <v>18</v>
      </c>
      <c r="C10" s="1" t="s">
        <v>19</v>
      </c>
      <c r="D10" s="10">
        <f>C113</f>
        <v>180013.79759999999</v>
      </c>
      <c r="E10" s="8"/>
      <c r="F10" s="14"/>
    </row>
    <row r="11" spans="2:7" x14ac:dyDescent="0.25">
      <c r="B11" s="5" t="s">
        <v>20</v>
      </c>
      <c r="C11" s="1" t="s">
        <v>17</v>
      </c>
      <c r="D11" s="10">
        <f>E113</f>
        <v>8116333251.3650074</v>
      </c>
      <c r="E11" s="8"/>
      <c r="F11" s="14"/>
    </row>
    <row r="12" spans="2:7" ht="15.75" thickBot="1" x14ac:dyDescent="0.3">
      <c r="B12" s="15" t="s">
        <v>21</v>
      </c>
      <c r="C12" s="16" t="s">
        <v>22</v>
      </c>
      <c r="D12" s="17">
        <f>D11/D10</f>
        <v>45087.284194736683</v>
      </c>
      <c r="E12" s="8"/>
      <c r="F12" s="14"/>
    </row>
    <row r="13" spans="2:7" ht="15.75" thickTop="1" x14ac:dyDescent="0.25">
      <c r="D13" s="8"/>
      <c r="E13" s="8"/>
      <c r="F13" s="14"/>
    </row>
    <row r="14" spans="2:7" ht="15.75" thickBot="1" x14ac:dyDescent="0.3"/>
    <row r="15" spans="2:7" ht="15.75" thickTop="1" x14ac:dyDescent="0.25">
      <c r="B15" s="18" t="s">
        <v>23</v>
      </c>
      <c r="C15" s="19">
        <f>C18+C19+C20+C22</f>
        <v>0.35219154332201036</v>
      </c>
      <c r="D15" s="20"/>
      <c r="E15" s="21"/>
      <c r="F15" s="22"/>
    </row>
    <row r="16" spans="2:7" x14ac:dyDescent="0.25">
      <c r="B16" s="23" t="s">
        <v>24</v>
      </c>
      <c r="C16" s="24"/>
      <c r="D16" s="25" t="s">
        <v>19</v>
      </c>
      <c r="E16" s="26" t="s">
        <v>6</v>
      </c>
    </row>
    <row r="17" spans="2:8" x14ac:dyDescent="0.25">
      <c r="B17" s="27" t="s">
        <v>25</v>
      </c>
      <c r="C17" s="14">
        <v>0.44500000000000001</v>
      </c>
      <c r="D17" s="28">
        <f>(C17*$D$5*4047)+224</f>
        <v>26445.322399999997</v>
      </c>
      <c r="E17" s="29">
        <f t="shared" ref="E17:E22" si="0">D17/4047</f>
        <v>6.5345496417099076</v>
      </c>
      <c r="F17" s="28"/>
      <c r="G17" s="22"/>
      <c r="H17" s="22"/>
    </row>
    <row r="18" spans="2:8" x14ac:dyDescent="0.25">
      <c r="B18" s="27" t="s">
        <v>26</v>
      </c>
      <c r="C18" s="14">
        <v>0.23</v>
      </c>
      <c r="D18" s="28">
        <f>C18*$D$5*4047</f>
        <v>13552.593599999998</v>
      </c>
      <c r="E18" s="29">
        <f t="shared" si="0"/>
        <v>3.3487999999999998</v>
      </c>
      <c r="G18" s="22"/>
      <c r="H18" s="22"/>
    </row>
    <row r="19" spans="2:8" x14ac:dyDescent="0.25">
      <c r="B19" s="27" t="s">
        <v>27</v>
      </c>
      <c r="C19" s="14">
        <v>0</v>
      </c>
      <c r="D19" s="28">
        <f>C19*$D$5*4047</f>
        <v>0</v>
      </c>
      <c r="E19" s="29">
        <f t="shared" si="0"/>
        <v>0</v>
      </c>
      <c r="F19" s="28"/>
      <c r="G19" s="22"/>
      <c r="H19" s="22"/>
    </row>
    <row r="20" spans="2:8" x14ac:dyDescent="0.25">
      <c r="B20" s="27" t="s">
        <v>28</v>
      </c>
      <c r="C20" s="14">
        <f>D20/(D5*4047)</f>
        <v>1.7191543322010335E-2</v>
      </c>
      <c r="D20" s="28">
        <f>C135</f>
        <v>1013</v>
      </c>
      <c r="E20" s="29">
        <f t="shared" si="0"/>
        <v>0.25030887076847047</v>
      </c>
      <c r="F20" s="28"/>
      <c r="G20" s="22"/>
      <c r="H20" s="22"/>
    </row>
    <row r="21" spans="2:8" x14ac:dyDescent="0.25">
      <c r="B21" s="27" t="s">
        <v>29</v>
      </c>
      <c r="C21" s="14">
        <v>0.2</v>
      </c>
      <c r="D21" s="28">
        <f>C21*$D$5*4047</f>
        <v>11784.864</v>
      </c>
      <c r="E21" s="29">
        <f t="shared" si="0"/>
        <v>2.9119999999999999</v>
      </c>
      <c r="F21" s="28"/>
      <c r="G21" s="22"/>
      <c r="H21" s="22"/>
    </row>
    <row r="22" spans="2:8" x14ac:dyDescent="0.25">
      <c r="B22" s="30" t="s">
        <v>30</v>
      </c>
      <c r="C22" s="31">
        <v>0.105</v>
      </c>
      <c r="D22" s="32">
        <f>C22*$D$5*4047</f>
        <v>6187.0535999999993</v>
      </c>
      <c r="E22" s="33">
        <f t="shared" si="0"/>
        <v>1.5287999999999997</v>
      </c>
      <c r="G22" s="22"/>
      <c r="H22" s="22"/>
    </row>
    <row r="23" spans="2:8" ht="15.75" thickBot="1" x14ac:dyDescent="0.3">
      <c r="B23" s="34" t="s">
        <v>31</v>
      </c>
      <c r="C23" s="35">
        <f>SUM(C17:C22)</f>
        <v>0.99719154332201043</v>
      </c>
      <c r="D23" s="36">
        <f>SUM(D17:D22)</f>
        <v>58982.833599999998</v>
      </c>
      <c r="E23" s="37">
        <f>SUM(E17:E22)</f>
        <v>14.57445851247838</v>
      </c>
      <c r="G23" s="22"/>
      <c r="H23" s="22"/>
    </row>
    <row r="24" spans="2:8" ht="16.5" thickTop="1" thickBot="1" x14ac:dyDescent="0.3">
      <c r="B24" s="38"/>
      <c r="C24" s="14"/>
      <c r="D24" s="28"/>
      <c r="E24" s="39"/>
      <c r="H24" s="22"/>
    </row>
    <row r="25" spans="2:8" ht="15.75" thickTop="1" x14ac:dyDescent="0.25">
      <c r="B25" s="40" t="s">
        <v>32</v>
      </c>
      <c r="C25" s="3"/>
      <c r="D25" s="41"/>
    </row>
    <row r="26" spans="2:8" x14ac:dyDescent="0.25">
      <c r="B26" s="23" t="s">
        <v>33</v>
      </c>
      <c r="D26" s="29"/>
    </row>
    <row r="27" spans="2:8" x14ac:dyDescent="0.25">
      <c r="B27" s="5" t="s">
        <v>34</v>
      </c>
      <c r="C27" s="1" t="s">
        <v>19</v>
      </c>
      <c r="D27" s="29">
        <f>D18</f>
        <v>13552.593599999998</v>
      </c>
    </row>
    <row r="28" spans="2:8" x14ac:dyDescent="0.25">
      <c r="B28" s="5" t="s">
        <v>35</v>
      </c>
      <c r="C28" s="1" t="s">
        <v>36</v>
      </c>
      <c r="D28" s="29">
        <v>11</v>
      </c>
    </row>
    <row r="29" spans="2:8" x14ac:dyDescent="0.25">
      <c r="B29" s="5" t="s">
        <v>37</v>
      </c>
      <c r="C29" s="1" t="s">
        <v>19</v>
      </c>
      <c r="D29" s="29">
        <f>D27*D28</f>
        <v>149078.52959999998</v>
      </c>
    </row>
    <row r="30" spans="2:8" x14ac:dyDescent="0.25">
      <c r="B30" s="5" t="s">
        <v>38</v>
      </c>
      <c r="D30" s="42"/>
    </row>
    <row r="31" spans="2:8" x14ac:dyDescent="0.25">
      <c r="B31" s="5" t="s">
        <v>39</v>
      </c>
      <c r="C31" s="1" t="s">
        <v>40</v>
      </c>
      <c r="D31" s="43">
        <v>0.81</v>
      </c>
    </row>
    <row r="32" spans="2:8" x14ac:dyDescent="0.25">
      <c r="B32" s="5" t="s">
        <v>41</v>
      </c>
      <c r="C32" s="1" t="s">
        <v>19</v>
      </c>
      <c r="D32" s="44">
        <f>D29*D31</f>
        <v>120753.60897599999</v>
      </c>
    </row>
    <row r="33" spans="2:5" x14ac:dyDescent="0.25">
      <c r="B33" s="5"/>
      <c r="D33" s="44"/>
    </row>
    <row r="34" spans="2:5" x14ac:dyDescent="0.25">
      <c r="B34" s="23" t="s">
        <v>42</v>
      </c>
      <c r="D34" s="29"/>
    </row>
    <row r="35" spans="2:5" x14ac:dyDescent="0.25">
      <c r="B35" s="5" t="s">
        <v>43</v>
      </c>
      <c r="D35" s="45">
        <v>0.75</v>
      </c>
    </row>
    <row r="36" spans="2:5" x14ac:dyDescent="0.25">
      <c r="B36" s="5" t="s">
        <v>44</v>
      </c>
      <c r="C36" s="1" t="s">
        <v>19</v>
      </c>
      <c r="D36" s="46">
        <v>25</v>
      </c>
    </row>
    <row r="37" spans="2:5" x14ac:dyDescent="0.25">
      <c r="B37" s="5" t="s">
        <v>45</v>
      </c>
      <c r="C37" s="1" t="s">
        <v>19</v>
      </c>
      <c r="D37" s="44">
        <v>30</v>
      </c>
    </row>
    <row r="38" spans="2:5" x14ac:dyDescent="0.25">
      <c r="B38" s="5" t="s">
        <v>46</v>
      </c>
      <c r="C38" s="1" t="s">
        <v>40</v>
      </c>
      <c r="D38" s="43">
        <v>0.4</v>
      </c>
    </row>
    <row r="39" spans="2:5" x14ac:dyDescent="0.25">
      <c r="B39" s="5" t="s">
        <v>47</v>
      </c>
      <c r="C39" s="1" t="s">
        <v>19</v>
      </c>
      <c r="D39" s="44">
        <f>D17*D38</f>
        <v>10578.12896</v>
      </c>
    </row>
    <row r="40" spans="2:5" x14ac:dyDescent="0.25">
      <c r="B40" s="5" t="s">
        <v>48</v>
      </c>
      <c r="D40" s="44">
        <f>D39/D36</f>
        <v>423.12515839999998</v>
      </c>
    </row>
    <row r="41" spans="2:5" x14ac:dyDescent="0.25">
      <c r="B41" s="5" t="s">
        <v>49</v>
      </c>
      <c r="D41" s="44">
        <v>5</v>
      </c>
      <c r="E41" s="14"/>
    </row>
    <row r="42" spans="2:5" x14ac:dyDescent="0.25">
      <c r="B42" s="5" t="s">
        <v>50</v>
      </c>
      <c r="C42" s="1" t="s">
        <v>19</v>
      </c>
      <c r="D42" s="44">
        <f>D22</f>
        <v>6187.0535999999993</v>
      </c>
    </row>
    <row r="43" spans="2:5" x14ac:dyDescent="0.25">
      <c r="B43" s="5" t="s">
        <v>51</v>
      </c>
      <c r="D43" s="44">
        <f>D41*D42</f>
        <v>30935.267999999996</v>
      </c>
    </row>
    <row r="44" spans="2:5" x14ac:dyDescent="0.25">
      <c r="B44" s="5" t="s">
        <v>52</v>
      </c>
      <c r="D44" s="44">
        <f>D43/D37</f>
        <v>1031.1755999999998</v>
      </c>
    </row>
    <row r="45" spans="2:5" x14ac:dyDescent="0.25">
      <c r="B45" s="5" t="s">
        <v>14</v>
      </c>
      <c r="D45" s="44">
        <f>D40+D44</f>
        <v>1454.3007583999997</v>
      </c>
    </row>
    <row r="46" spans="2:5" x14ac:dyDescent="0.25">
      <c r="B46" s="5" t="s">
        <v>53</v>
      </c>
      <c r="D46" s="45">
        <f>D45/E99</f>
        <v>0.75157661932816522</v>
      </c>
    </row>
    <row r="47" spans="2:5" x14ac:dyDescent="0.25">
      <c r="B47" s="5"/>
      <c r="D47" s="43"/>
    </row>
    <row r="48" spans="2:5" hidden="1" x14ac:dyDescent="0.25">
      <c r="B48" s="23" t="s">
        <v>27</v>
      </c>
      <c r="D48" s="43"/>
    </row>
    <row r="49" spans="2:4" hidden="1" x14ac:dyDescent="0.25">
      <c r="B49" s="27" t="s">
        <v>37</v>
      </c>
      <c r="C49" s="1" t="s">
        <v>19</v>
      </c>
      <c r="D49" s="44">
        <f>D19*D53</f>
        <v>0</v>
      </c>
    </row>
    <row r="50" spans="2:4" hidden="1" x14ac:dyDescent="0.25">
      <c r="B50" s="27" t="s">
        <v>54</v>
      </c>
      <c r="C50" s="1" t="s">
        <v>40</v>
      </c>
      <c r="D50" s="43">
        <v>0.8</v>
      </c>
    </row>
    <row r="51" spans="2:4" hidden="1" x14ac:dyDescent="0.25">
      <c r="B51" s="27" t="s">
        <v>41</v>
      </c>
      <c r="C51" s="1" t="s">
        <v>19</v>
      </c>
      <c r="D51" s="44">
        <f>D49*D50</f>
        <v>0</v>
      </c>
    </row>
    <row r="52" spans="2:4" hidden="1" x14ac:dyDescent="0.25">
      <c r="B52" s="27" t="s">
        <v>55</v>
      </c>
      <c r="C52" s="1" t="s">
        <v>56</v>
      </c>
      <c r="D52" s="44">
        <v>110000</v>
      </c>
    </row>
    <row r="53" spans="2:4" hidden="1" x14ac:dyDescent="0.25">
      <c r="B53" s="27" t="s">
        <v>35</v>
      </c>
      <c r="D53" s="44">
        <v>2</v>
      </c>
    </row>
    <row r="54" spans="2:4" hidden="1" x14ac:dyDescent="0.25">
      <c r="B54" s="27" t="s">
        <v>34</v>
      </c>
      <c r="C54" s="1" t="s">
        <v>19</v>
      </c>
      <c r="D54" s="44">
        <f>D49/D53</f>
        <v>0</v>
      </c>
    </row>
    <row r="55" spans="2:4" hidden="1" x14ac:dyDescent="0.25">
      <c r="B55" s="27" t="s">
        <v>34</v>
      </c>
      <c r="C55" s="1" t="s">
        <v>40</v>
      </c>
      <c r="D55" s="43">
        <v>0</v>
      </c>
    </row>
    <row r="56" spans="2:4" hidden="1" x14ac:dyDescent="0.25">
      <c r="B56" s="5"/>
      <c r="D56" s="29"/>
    </row>
    <row r="57" spans="2:4" x14ac:dyDescent="0.25">
      <c r="B57" s="47" t="s">
        <v>57</v>
      </c>
      <c r="D57" s="29"/>
    </row>
    <row r="58" spans="2:4" x14ac:dyDescent="0.25">
      <c r="B58" s="5" t="s">
        <v>58</v>
      </c>
      <c r="D58" s="43"/>
    </row>
    <row r="59" spans="2:4" x14ac:dyDescent="0.25">
      <c r="B59" s="27" t="s">
        <v>59</v>
      </c>
      <c r="C59" s="1" t="s">
        <v>40</v>
      </c>
      <c r="D59" s="48">
        <v>0.05</v>
      </c>
    </row>
    <row r="60" spans="2:4" x14ac:dyDescent="0.25">
      <c r="B60" s="27" t="s">
        <v>60</v>
      </c>
      <c r="C60" s="1" t="s">
        <v>40</v>
      </c>
      <c r="D60" s="48">
        <v>0.02</v>
      </c>
    </row>
    <row r="61" spans="2:4" x14ac:dyDescent="0.25">
      <c r="B61" s="27" t="s">
        <v>61</v>
      </c>
      <c r="C61" s="1" t="s">
        <v>40</v>
      </c>
      <c r="D61" s="48">
        <v>2E-3</v>
      </c>
    </row>
    <row r="62" spans="2:4" x14ac:dyDescent="0.25">
      <c r="B62" s="27"/>
      <c r="D62" s="48"/>
    </row>
    <row r="63" spans="2:4" x14ac:dyDescent="0.25">
      <c r="B63" s="47" t="s">
        <v>62</v>
      </c>
      <c r="D63" s="42"/>
    </row>
    <row r="64" spans="2:4" x14ac:dyDescent="0.25">
      <c r="B64" s="27" t="s">
        <v>63</v>
      </c>
      <c r="C64" s="1" t="s">
        <v>56</v>
      </c>
      <c r="D64" s="49">
        <v>41966</v>
      </c>
    </row>
    <row r="65" spans="2:4" x14ac:dyDescent="0.25">
      <c r="B65" s="27" t="s">
        <v>64</v>
      </c>
      <c r="C65" s="1" t="s">
        <v>56</v>
      </c>
      <c r="D65" s="44">
        <v>0</v>
      </c>
    </row>
    <row r="66" spans="2:4" x14ac:dyDescent="0.25">
      <c r="B66" s="27" t="s">
        <v>65</v>
      </c>
      <c r="C66" s="1" t="s">
        <v>56</v>
      </c>
      <c r="D66" s="44">
        <v>32000</v>
      </c>
    </row>
    <row r="67" spans="2:4" x14ac:dyDescent="0.25">
      <c r="B67" s="27" t="s">
        <v>27</v>
      </c>
      <c r="C67" s="1" t="s">
        <v>56</v>
      </c>
      <c r="D67" s="44">
        <v>0</v>
      </c>
    </row>
    <row r="68" spans="2:4" x14ac:dyDescent="0.25">
      <c r="B68" s="27" t="s">
        <v>29</v>
      </c>
      <c r="C68" s="1" t="s">
        <v>56</v>
      </c>
      <c r="D68" s="44">
        <v>7000</v>
      </c>
    </row>
    <row r="69" spans="2:4" x14ac:dyDescent="0.25">
      <c r="B69" s="27"/>
      <c r="D69" s="48"/>
    </row>
    <row r="70" spans="2:4" x14ac:dyDescent="0.25">
      <c r="B70" s="47" t="s">
        <v>66</v>
      </c>
      <c r="D70" s="42"/>
    </row>
    <row r="71" spans="2:4" x14ac:dyDescent="0.25">
      <c r="B71" s="5" t="s">
        <v>67</v>
      </c>
      <c r="C71" s="1" t="s">
        <v>40</v>
      </c>
      <c r="D71" s="48">
        <v>0.03</v>
      </c>
    </row>
    <row r="72" spans="2:4" x14ac:dyDescent="0.25">
      <c r="B72" s="5" t="s">
        <v>68</v>
      </c>
      <c r="C72" s="1" t="s">
        <v>40</v>
      </c>
      <c r="D72" s="48">
        <v>5.0000000000000001E-3</v>
      </c>
    </row>
    <row r="73" spans="2:4" x14ac:dyDescent="0.25">
      <c r="B73" s="5"/>
      <c r="D73" s="48"/>
    </row>
    <row r="74" spans="2:4" x14ac:dyDescent="0.25">
      <c r="B74" s="47" t="s">
        <v>69</v>
      </c>
      <c r="D74" s="29"/>
    </row>
    <row r="75" spans="2:4" x14ac:dyDescent="0.25">
      <c r="B75" s="50" t="s">
        <v>70</v>
      </c>
      <c r="C75" s="1" t="s">
        <v>40</v>
      </c>
      <c r="D75" s="48">
        <v>4.0000000000000001E-3</v>
      </c>
    </row>
    <row r="76" spans="2:4" x14ac:dyDescent="0.25">
      <c r="B76" s="50" t="s">
        <v>71</v>
      </c>
      <c r="C76" s="1" t="s">
        <v>40</v>
      </c>
      <c r="D76" s="48">
        <v>0.01</v>
      </c>
    </row>
    <row r="77" spans="2:4" x14ac:dyDescent="0.25">
      <c r="B77" s="50" t="s">
        <v>72</v>
      </c>
      <c r="C77" s="1" t="s">
        <v>40</v>
      </c>
      <c r="D77" s="48">
        <v>0</v>
      </c>
    </row>
    <row r="78" spans="2:4" x14ac:dyDescent="0.25">
      <c r="B78" s="50" t="s">
        <v>73</v>
      </c>
      <c r="C78" s="1" t="s">
        <v>40</v>
      </c>
      <c r="D78" s="48">
        <v>0</v>
      </c>
    </row>
    <row r="79" spans="2:4" x14ac:dyDescent="0.25">
      <c r="B79" s="50" t="s">
        <v>74</v>
      </c>
      <c r="C79" s="1" t="s">
        <v>40</v>
      </c>
      <c r="D79" s="48">
        <v>0</v>
      </c>
    </row>
    <row r="80" spans="2:4" ht="15.75" thickBot="1" x14ac:dyDescent="0.3">
      <c r="B80" s="51"/>
      <c r="C80" s="16"/>
      <c r="D80" s="52"/>
    </row>
    <row r="81" spans="2:10" ht="16.5" thickTop="1" thickBot="1" x14ac:dyDescent="0.3"/>
    <row r="82" spans="2:10" ht="15.75" thickTop="1" x14ac:dyDescent="0.25">
      <c r="B82" s="2" t="s">
        <v>75</v>
      </c>
      <c r="C82" s="3"/>
      <c r="D82" s="3"/>
      <c r="E82" s="3"/>
      <c r="F82" s="3"/>
      <c r="G82" s="3"/>
      <c r="H82" s="3"/>
      <c r="I82" s="4"/>
    </row>
    <row r="83" spans="2:10" x14ac:dyDescent="0.25">
      <c r="B83" s="5" t="s">
        <v>63</v>
      </c>
      <c r="C83" s="1" t="s">
        <v>40</v>
      </c>
      <c r="D83" s="53">
        <v>1</v>
      </c>
      <c r="E83" s="28">
        <f>D32*D83</f>
        <v>120753.60897599999</v>
      </c>
      <c r="I83" s="42"/>
      <c r="J83" s="28"/>
    </row>
    <row r="84" spans="2:10" x14ac:dyDescent="0.25">
      <c r="B84" s="54" t="s">
        <v>76</v>
      </c>
      <c r="C84" s="55" t="s">
        <v>77</v>
      </c>
      <c r="D84" s="55" t="s">
        <v>78</v>
      </c>
      <c r="E84" s="55" t="s">
        <v>36</v>
      </c>
      <c r="F84" s="55" t="s">
        <v>79</v>
      </c>
      <c r="G84" s="56" t="s">
        <v>80</v>
      </c>
      <c r="H84" s="57" t="s">
        <v>80</v>
      </c>
      <c r="I84" s="26" t="s">
        <v>75</v>
      </c>
      <c r="J84" s="28"/>
    </row>
    <row r="85" spans="2:10" x14ac:dyDescent="0.25">
      <c r="B85" s="5" t="s">
        <v>81</v>
      </c>
      <c r="I85" s="42"/>
    </row>
    <row r="86" spans="2:10" x14ac:dyDescent="0.25">
      <c r="B86" s="5" t="s">
        <v>82</v>
      </c>
      <c r="C86" s="1">
        <v>36</v>
      </c>
      <c r="D86" s="14">
        <v>0.08</v>
      </c>
      <c r="E86" s="58">
        <f>ROUND(F86/C86,0)</f>
        <v>268</v>
      </c>
      <c r="F86" s="59">
        <f>D86*$E$83</f>
        <v>9660.2887180799989</v>
      </c>
      <c r="G86" s="60">
        <v>61952</v>
      </c>
      <c r="H86" s="60">
        <f>C86*G86</f>
        <v>2230272</v>
      </c>
      <c r="I86" s="45">
        <f>E86/$E$89</f>
        <v>0.13850129198966407</v>
      </c>
    </row>
    <row r="87" spans="2:10" x14ac:dyDescent="0.25">
      <c r="B87" s="5" t="s">
        <v>83</v>
      </c>
      <c r="C87" s="61">
        <v>61.5</v>
      </c>
      <c r="D87" s="14">
        <v>0.5</v>
      </c>
      <c r="E87" s="58">
        <f>ROUND(F87/C87,0)</f>
        <v>982</v>
      </c>
      <c r="F87" s="59">
        <f>D87*$E$83</f>
        <v>60376.804487999994</v>
      </c>
      <c r="G87" s="60">
        <v>61952</v>
      </c>
      <c r="H87" s="60">
        <f>C87*G87</f>
        <v>3810048</v>
      </c>
      <c r="I87" s="45">
        <f>E87/$E$89</f>
        <v>0.50749354005167957</v>
      </c>
    </row>
    <row r="88" spans="2:10" x14ac:dyDescent="0.25">
      <c r="B88" s="62" t="s">
        <v>84</v>
      </c>
      <c r="C88" s="63">
        <v>74</v>
      </c>
      <c r="D88" s="31">
        <v>0.42</v>
      </c>
      <c r="E88" s="64">
        <f>ROUND(F88/C88,0)</f>
        <v>685</v>
      </c>
      <c r="F88" s="65">
        <f>D88*$E$83</f>
        <v>50716.515769919992</v>
      </c>
      <c r="G88" s="66">
        <v>61952</v>
      </c>
      <c r="H88" s="66">
        <f>C88*G88</f>
        <v>4584448</v>
      </c>
      <c r="I88" s="67">
        <f>E88/$E$89</f>
        <v>0.35400516795865633</v>
      </c>
    </row>
    <row r="89" spans="2:10" x14ac:dyDescent="0.25">
      <c r="B89" s="5"/>
      <c r="D89" s="14">
        <f>SUM(D86:D88)</f>
        <v>1</v>
      </c>
      <c r="E89" s="58">
        <f>SUM(E85:E88)</f>
        <v>1935</v>
      </c>
      <c r="F89" s="59">
        <f>SUM(F86:F88)</f>
        <v>120753.60897599999</v>
      </c>
      <c r="G89" s="68">
        <f>E105/F89</f>
        <v>61940.400584520583</v>
      </c>
      <c r="I89" s="42"/>
    </row>
    <row r="90" spans="2:10" x14ac:dyDescent="0.25">
      <c r="B90" s="5"/>
      <c r="I90" s="42"/>
    </row>
    <row r="91" spans="2:10" x14ac:dyDescent="0.25">
      <c r="B91" s="5" t="s">
        <v>64</v>
      </c>
      <c r="C91" s="1" t="s">
        <v>40</v>
      </c>
      <c r="D91" s="14">
        <v>0</v>
      </c>
      <c r="E91" s="28">
        <f>D91*D32</f>
        <v>0</v>
      </c>
      <c r="I91" s="42"/>
    </row>
    <row r="92" spans="2:10" x14ac:dyDescent="0.25">
      <c r="B92" s="54" t="s">
        <v>76</v>
      </c>
      <c r="C92" s="55" t="s">
        <v>77</v>
      </c>
      <c r="D92" s="55" t="s">
        <v>40</v>
      </c>
      <c r="E92" s="55" t="s">
        <v>36</v>
      </c>
      <c r="F92" s="55" t="s">
        <v>79</v>
      </c>
      <c r="G92" s="56" t="s">
        <v>85</v>
      </c>
      <c r="H92" s="55" t="s">
        <v>80</v>
      </c>
      <c r="I92" s="26" t="s">
        <v>75</v>
      </c>
    </row>
    <row r="93" spans="2:10" x14ac:dyDescent="0.25">
      <c r="B93" s="5" t="s">
        <v>81</v>
      </c>
      <c r="I93" s="42"/>
    </row>
    <row r="94" spans="2:10" x14ac:dyDescent="0.25">
      <c r="B94" s="5" t="s">
        <v>82</v>
      </c>
      <c r="C94" s="1">
        <v>36</v>
      </c>
      <c r="D94" s="14">
        <v>0.08</v>
      </c>
      <c r="E94" s="58">
        <f>ROUND(F94/C94,0)</f>
        <v>0</v>
      </c>
      <c r="F94" s="59">
        <f>D94*$E$91</f>
        <v>0</v>
      </c>
      <c r="G94" s="60">
        <v>0</v>
      </c>
      <c r="H94" s="69">
        <f>C94*G94</f>
        <v>0</v>
      </c>
      <c r="I94" s="45" t="e">
        <f>E94/$E$97</f>
        <v>#DIV/0!</v>
      </c>
    </row>
    <row r="95" spans="2:10" x14ac:dyDescent="0.25">
      <c r="B95" s="5" t="s">
        <v>83</v>
      </c>
      <c r="C95" s="61">
        <v>61.5</v>
      </c>
      <c r="D95" s="14">
        <v>0.5</v>
      </c>
      <c r="E95" s="58">
        <f>ROUND(F95/C95,0)</f>
        <v>0</v>
      </c>
      <c r="F95" s="59">
        <f>D95*$E$91</f>
        <v>0</v>
      </c>
      <c r="G95" s="60">
        <v>0</v>
      </c>
      <c r="H95" s="69">
        <f>C95*G95</f>
        <v>0</v>
      </c>
      <c r="I95" s="45" t="e">
        <f>E95/$E$97</f>
        <v>#DIV/0!</v>
      </c>
    </row>
    <row r="96" spans="2:10" x14ac:dyDescent="0.25">
      <c r="B96" s="62" t="s">
        <v>84</v>
      </c>
      <c r="C96" s="63">
        <v>74</v>
      </c>
      <c r="D96" s="31">
        <v>0.42</v>
      </c>
      <c r="E96" s="64">
        <f>ROUND(F96/C96,0)</f>
        <v>0</v>
      </c>
      <c r="F96" s="65">
        <f>D96*$E$91</f>
        <v>0</v>
      </c>
      <c r="G96" s="66">
        <v>0</v>
      </c>
      <c r="H96" s="70">
        <f>C96*G96</f>
        <v>0</v>
      </c>
      <c r="I96" s="45" t="e">
        <f>E96/$E$97</f>
        <v>#DIV/0!</v>
      </c>
    </row>
    <row r="97" spans="2:9" ht="15.75" thickBot="1" x14ac:dyDescent="0.3">
      <c r="B97" s="15"/>
      <c r="C97" s="16"/>
      <c r="D97" s="71">
        <f>SUM(D94:D96)</f>
        <v>1</v>
      </c>
      <c r="E97" s="72">
        <f>SUM(E93:E96)</f>
        <v>0</v>
      </c>
      <c r="F97" s="73">
        <f>SUM(F94:F96)</f>
        <v>0</v>
      </c>
      <c r="G97" s="16"/>
      <c r="H97" s="16"/>
      <c r="I97" s="74"/>
    </row>
    <row r="98" spans="2:9" ht="16.5" thickTop="1" thickBot="1" x14ac:dyDescent="0.3">
      <c r="D98" s="14"/>
      <c r="E98" s="58"/>
      <c r="F98" s="59"/>
    </row>
    <row r="99" spans="2:9" ht="15.75" thickTop="1" x14ac:dyDescent="0.25">
      <c r="B99" s="18" t="s">
        <v>86</v>
      </c>
      <c r="C99" s="3"/>
      <c r="D99" s="3"/>
      <c r="E99" s="75">
        <f>E89+E97</f>
        <v>1935</v>
      </c>
      <c r="F99" s="76"/>
    </row>
    <row r="100" spans="2:9" ht="15.75" thickBot="1" x14ac:dyDescent="0.3">
      <c r="B100" s="77" t="s">
        <v>87</v>
      </c>
      <c r="C100" s="16"/>
      <c r="D100" s="16"/>
      <c r="E100" s="17">
        <f>E99*D35</f>
        <v>1451.25</v>
      </c>
    </row>
    <row r="101" spans="2:9" ht="15.75" thickTop="1" x14ac:dyDescent="0.25">
      <c r="E101" s="8"/>
    </row>
    <row r="102" spans="2:9" ht="15.75" thickBot="1" x14ac:dyDescent="0.3">
      <c r="E102" s="8"/>
    </row>
    <row r="103" spans="2:9" ht="16.5" thickTop="1" thickBot="1" x14ac:dyDescent="0.3">
      <c r="B103" s="2" t="s">
        <v>88</v>
      </c>
      <c r="C103" s="3"/>
      <c r="D103" s="3"/>
      <c r="E103" s="4"/>
    </row>
    <row r="104" spans="2:9" ht="15.75" thickTop="1" x14ac:dyDescent="0.25">
      <c r="B104" s="2" t="s">
        <v>89</v>
      </c>
      <c r="E104" s="42"/>
    </row>
    <row r="105" spans="2:9" x14ac:dyDescent="0.25">
      <c r="B105" s="5" t="s">
        <v>90</v>
      </c>
      <c r="E105" s="10">
        <f>SUMPRODUCT(E86:E88,H86:H88)</f>
        <v>7479526912</v>
      </c>
    </row>
    <row r="106" spans="2:9" x14ac:dyDescent="0.25">
      <c r="B106" s="5" t="s">
        <v>91</v>
      </c>
      <c r="E106" s="10">
        <f>SUMPRODUCT(E94:E96,H94:H96)</f>
        <v>0</v>
      </c>
    </row>
    <row r="107" spans="2:9" x14ac:dyDescent="0.25">
      <c r="B107" s="5" t="s">
        <v>92</v>
      </c>
      <c r="D107" s="78">
        <f>D43</f>
        <v>30935.267999999996</v>
      </c>
      <c r="E107" s="10">
        <f>D107*D66</f>
        <v>989928575.99999988</v>
      </c>
    </row>
    <row r="108" spans="2:9" x14ac:dyDescent="0.25">
      <c r="B108" s="5" t="s">
        <v>27</v>
      </c>
      <c r="D108" s="78">
        <f>D51</f>
        <v>0</v>
      </c>
      <c r="E108" s="79">
        <f>D108*D52</f>
        <v>0</v>
      </c>
    </row>
    <row r="109" spans="2:9" x14ac:dyDescent="0.25">
      <c r="B109" s="5" t="s">
        <v>93</v>
      </c>
      <c r="E109" s="10">
        <f>SUM(E105:E108)</f>
        <v>8469455488</v>
      </c>
    </row>
    <row r="110" spans="2:9" ht="17.25" x14ac:dyDescent="0.4">
      <c r="B110" s="5" t="s">
        <v>67</v>
      </c>
      <c r="E110" s="80">
        <f>E109*-D71</f>
        <v>-254083664.63999999</v>
      </c>
    </row>
    <row r="111" spans="2:9" x14ac:dyDescent="0.25">
      <c r="B111" s="23" t="s">
        <v>94</v>
      </c>
      <c r="E111" s="81">
        <f>SUM(E109:E110)</f>
        <v>8215371823.3599997</v>
      </c>
    </row>
    <row r="112" spans="2:9" x14ac:dyDescent="0.25">
      <c r="B112" s="82" t="s">
        <v>95</v>
      </c>
      <c r="E112" s="42"/>
    </row>
    <row r="113" spans="2:7" x14ac:dyDescent="0.25">
      <c r="B113" s="83" t="s">
        <v>96</v>
      </c>
      <c r="C113" s="78">
        <f>SUM(C114:C117)</f>
        <v>180013.79759999999</v>
      </c>
      <c r="E113" s="10">
        <f>SUM(D114:D139)</f>
        <v>8116333251.3650074</v>
      </c>
      <c r="F113" s="22"/>
      <c r="G113" s="22"/>
    </row>
    <row r="114" spans="2:7" x14ac:dyDescent="0.25">
      <c r="B114" s="27" t="s">
        <v>97</v>
      </c>
      <c r="C114" s="78">
        <f>F89/D31</f>
        <v>149078.52959999998</v>
      </c>
      <c r="D114" s="8">
        <f>C114*D64</f>
        <v>6256229573.1935987</v>
      </c>
      <c r="E114" s="42"/>
      <c r="F114" s="22"/>
      <c r="G114" s="8"/>
    </row>
    <row r="115" spans="2:7" x14ac:dyDescent="0.25">
      <c r="B115" s="27" t="s">
        <v>98</v>
      </c>
      <c r="C115" s="78">
        <f>F97/D31</f>
        <v>0</v>
      </c>
      <c r="D115" s="8">
        <f>C115*D65</f>
        <v>0</v>
      </c>
      <c r="E115" s="42"/>
      <c r="G115" s="8"/>
    </row>
    <row r="116" spans="2:7" x14ac:dyDescent="0.25">
      <c r="B116" s="27" t="s">
        <v>99</v>
      </c>
      <c r="C116" s="78">
        <f>D49</f>
        <v>0</v>
      </c>
      <c r="D116" s="8">
        <f>C116*D67</f>
        <v>0</v>
      </c>
      <c r="E116" s="42"/>
    </row>
    <row r="117" spans="2:7" x14ac:dyDescent="0.25">
      <c r="B117" s="27" t="s">
        <v>100</v>
      </c>
      <c r="C117" s="78">
        <f>D43</f>
        <v>30935.267999999996</v>
      </c>
      <c r="D117" s="8">
        <f>C117*D66</f>
        <v>989928575.99999988</v>
      </c>
      <c r="E117" s="42"/>
    </row>
    <row r="118" spans="2:7" x14ac:dyDescent="0.25">
      <c r="B118" s="27" t="s">
        <v>101</v>
      </c>
      <c r="C118" s="84">
        <v>8014927.3700000001</v>
      </c>
      <c r="D118" s="8">
        <f>C118*D5</f>
        <v>116697342.50719999</v>
      </c>
      <c r="E118" s="10"/>
      <c r="F118" s="22"/>
    </row>
    <row r="119" spans="2:7" outlineLevel="1" x14ac:dyDescent="0.25">
      <c r="B119" s="85" t="s">
        <v>102</v>
      </c>
      <c r="C119" s="8">
        <v>62000000</v>
      </c>
      <c r="E119" s="10"/>
    </row>
    <row r="120" spans="2:7" outlineLevel="1" x14ac:dyDescent="0.25">
      <c r="B120" s="85" t="s">
        <v>103</v>
      </c>
      <c r="C120" s="8">
        <v>43000000</v>
      </c>
      <c r="E120" s="10"/>
    </row>
    <row r="121" spans="2:7" outlineLevel="1" x14ac:dyDescent="0.25">
      <c r="B121" s="85" t="s">
        <v>104</v>
      </c>
      <c r="C121" s="8">
        <v>71328400</v>
      </c>
      <c r="E121" s="10"/>
    </row>
    <row r="122" spans="2:7" x14ac:dyDescent="0.25">
      <c r="B122" s="27" t="s">
        <v>105</v>
      </c>
      <c r="C122" s="84">
        <v>35235267.857142858</v>
      </c>
      <c r="D122" s="8">
        <f>C122*D5</f>
        <v>513025500</v>
      </c>
      <c r="E122" s="10"/>
    </row>
    <row r="123" spans="2:7" hidden="1" outlineLevel="1" x14ac:dyDescent="0.25">
      <c r="B123" s="85" t="s">
        <v>106</v>
      </c>
      <c r="C123" s="86"/>
      <c r="E123" s="10"/>
    </row>
    <row r="124" spans="2:7" hidden="1" outlineLevel="1" x14ac:dyDescent="0.25">
      <c r="B124" s="85" t="s">
        <v>107</v>
      </c>
      <c r="C124" s="86"/>
      <c r="E124" s="10"/>
    </row>
    <row r="125" spans="2:7" hidden="1" outlineLevel="1" x14ac:dyDescent="0.25">
      <c r="B125" s="85" t="s">
        <v>108</v>
      </c>
      <c r="C125" s="86"/>
      <c r="E125" s="10"/>
    </row>
    <row r="126" spans="2:7" hidden="1" outlineLevel="1" x14ac:dyDescent="0.25">
      <c r="B126" s="85" t="s">
        <v>109</v>
      </c>
      <c r="C126" s="86"/>
      <c r="E126" s="10"/>
    </row>
    <row r="127" spans="2:7" hidden="1" outlineLevel="1" x14ac:dyDescent="0.25">
      <c r="B127" s="85" t="s">
        <v>110</v>
      </c>
      <c r="C127" s="86"/>
      <c r="E127" s="10"/>
    </row>
    <row r="128" spans="2:7" hidden="1" outlineLevel="1" x14ac:dyDescent="0.25">
      <c r="B128" s="85" t="s">
        <v>111</v>
      </c>
      <c r="C128" s="86"/>
      <c r="E128" s="10"/>
    </row>
    <row r="129" spans="2:7" hidden="1" outlineLevel="1" x14ac:dyDescent="0.25">
      <c r="B129" s="85" t="s">
        <v>112</v>
      </c>
      <c r="C129" s="86"/>
      <c r="E129" s="10"/>
    </row>
    <row r="130" spans="2:7" hidden="1" outlineLevel="1" x14ac:dyDescent="0.25">
      <c r="B130" s="85" t="s">
        <v>113</v>
      </c>
      <c r="C130" s="86"/>
      <c r="E130" s="10"/>
    </row>
    <row r="131" spans="2:7" hidden="1" outlineLevel="1" x14ac:dyDescent="0.25">
      <c r="B131" s="85" t="s">
        <v>114</v>
      </c>
      <c r="C131" s="86"/>
      <c r="E131" s="10"/>
    </row>
    <row r="132" spans="2:7" hidden="1" outlineLevel="1" x14ac:dyDescent="0.25">
      <c r="B132" s="85" t="s">
        <v>115</v>
      </c>
      <c r="C132" s="86"/>
      <c r="E132" s="10"/>
    </row>
    <row r="133" spans="2:7" hidden="1" outlineLevel="1" x14ac:dyDescent="0.25">
      <c r="B133" s="27" t="s">
        <v>116</v>
      </c>
      <c r="C133" s="86"/>
      <c r="E133" s="10"/>
    </row>
    <row r="134" spans="2:7" collapsed="1" x14ac:dyDescent="0.25">
      <c r="B134" s="27" t="s">
        <v>117</v>
      </c>
      <c r="C134" s="78">
        <f>D39</f>
        <v>10578.12896</v>
      </c>
      <c r="D134" s="8">
        <f>C134*D68</f>
        <v>74046902.719999999</v>
      </c>
      <c r="E134" s="10"/>
    </row>
    <row r="135" spans="2:7" x14ac:dyDescent="0.25">
      <c r="B135" s="27" t="s">
        <v>116</v>
      </c>
      <c r="C135" s="78">
        <f>323+312+378</f>
        <v>1013</v>
      </c>
      <c r="D135" s="8">
        <f>C136+C137+C138</f>
        <v>86906078</v>
      </c>
      <c r="E135" s="10"/>
      <c r="F135" s="22"/>
    </row>
    <row r="136" spans="2:7" hidden="1" outlineLevel="1" x14ac:dyDescent="0.25">
      <c r="B136" s="85" t="s">
        <v>118</v>
      </c>
      <c r="C136" s="8">
        <v>26015870</v>
      </c>
      <c r="E136" s="10"/>
    </row>
    <row r="137" spans="2:7" hidden="1" outlineLevel="1" x14ac:dyDescent="0.25">
      <c r="B137" s="85" t="s">
        <v>119</v>
      </c>
      <c r="C137" s="8">
        <v>28161743</v>
      </c>
      <c r="E137" s="10"/>
    </row>
    <row r="138" spans="2:7" hidden="1" outlineLevel="1" x14ac:dyDescent="0.25">
      <c r="B138" s="85" t="s">
        <v>120</v>
      </c>
      <c r="C138" s="8">
        <v>32728465</v>
      </c>
      <c r="E138" s="10"/>
    </row>
    <row r="139" spans="2:7" collapsed="1" x14ac:dyDescent="0.25">
      <c r="B139" s="27" t="s">
        <v>121</v>
      </c>
      <c r="C139" s="14">
        <v>0.01</v>
      </c>
      <c r="D139" s="8">
        <f>C139*SUM(D114:D134)</f>
        <v>79499278.944207996</v>
      </c>
      <c r="E139" s="10"/>
    </row>
    <row r="140" spans="2:7" x14ac:dyDescent="0.25">
      <c r="B140" s="83" t="s">
        <v>122</v>
      </c>
      <c r="E140" s="10">
        <v>0</v>
      </c>
    </row>
    <row r="141" spans="2:7" x14ac:dyDescent="0.25">
      <c r="B141" s="83" t="s">
        <v>72</v>
      </c>
      <c r="E141" s="10">
        <v>0</v>
      </c>
    </row>
    <row r="142" spans="2:7" x14ac:dyDescent="0.25">
      <c r="B142" s="83" t="s">
        <v>123</v>
      </c>
      <c r="E142" s="10">
        <f>SUM(D143:D145)</f>
        <v>584375994.09828055</v>
      </c>
      <c r="G142" s="22">
        <f>E142+E146+E147+E148+D166</f>
        <v>1084699857.1832535</v>
      </c>
    </row>
    <row r="143" spans="2:7" hidden="1" outlineLevel="1" x14ac:dyDescent="0.25">
      <c r="B143" s="27" t="s">
        <v>59</v>
      </c>
      <c r="D143" s="69">
        <f>D59*$E$113</f>
        <v>405816662.56825042</v>
      </c>
      <c r="E143" s="10"/>
    </row>
    <row r="144" spans="2:7" hidden="1" outlineLevel="1" x14ac:dyDescent="0.25">
      <c r="B144" s="27" t="s">
        <v>60</v>
      </c>
      <c r="D144" s="69">
        <f>D60*$E$113</f>
        <v>162326665.02730015</v>
      </c>
      <c r="E144" s="10"/>
    </row>
    <row r="145" spans="2:7" hidden="1" outlineLevel="1" x14ac:dyDescent="0.25">
      <c r="B145" s="27" t="s">
        <v>61</v>
      </c>
      <c r="D145" s="69">
        <f>D61*$E$113</f>
        <v>16232666.502730016</v>
      </c>
      <c r="E145" s="10"/>
    </row>
    <row r="146" spans="2:7" collapsed="1" x14ac:dyDescent="0.25">
      <c r="B146" s="83" t="s">
        <v>71</v>
      </c>
      <c r="E146" s="10">
        <f>D76*E113</f>
        <v>81163332.513650075</v>
      </c>
      <c r="G146" s="1">
        <f>G142/D10</f>
        <v>6025.6484316469614</v>
      </c>
    </row>
    <row r="147" spans="2:7" x14ac:dyDescent="0.25">
      <c r="B147" s="83" t="s">
        <v>124</v>
      </c>
      <c r="E147" s="10">
        <f>E113*D75</f>
        <v>32465333.005460031</v>
      </c>
    </row>
    <row r="148" spans="2:7" ht="17.25" x14ac:dyDescent="0.4">
      <c r="B148" s="83" t="s">
        <v>125</v>
      </c>
      <c r="E148" s="80">
        <f>D72*E109</f>
        <v>42347277.439999998</v>
      </c>
    </row>
    <row r="149" spans="2:7" x14ac:dyDescent="0.25">
      <c r="B149" s="23" t="s">
        <v>126</v>
      </c>
      <c r="C149" s="24"/>
      <c r="D149" s="24"/>
      <c r="E149" s="81">
        <f>SUM(E113:E148)</f>
        <v>8856685188.4223995</v>
      </c>
      <c r="F149" s="22"/>
      <c r="G149" s="22"/>
    </row>
    <row r="150" spans="2:7" x14ac:dyDescent="0.25">
      <c r="B150" s="5"/>
      <c r="E150" s="10"/>
    </row>
    <row r="151" spans="2:7" x14ac:dyDescent="0.25">
      <c r="B151" s="23" t="s">
        <v>127</v>
      </c>
      <c r="E151" s="10">
        <f>E111-E149</f>
        <v>-641313365.06239986</v>
      </c>
    </row>
    <row r="152" spans="2:7" x14ac:dyDescent="0.25">
      <c r="B152" s="5" t="s">
        <v>128</v>
      </c>
      <c r="E152" s="43">
        <f>E151/E149</f>
        <v>-7.2410089262372676E-2</v>
      </c>
    </row>
    <row r="153" spans="2:7" x14ac:dyDescent="0.25">
      <c r="B153" s="5"/>
      <c r="E153" s="43"/>
    </row>
    <row r="154" spans="2:7" x14ac:dyDescent="0.25">
      <c r="B154" s="23" t="s">
        <v>129</v>
      </c>
      <c r="E154" s="10"/>
    </row>
    <row r="155" spans="2:7" x14ac:dyDescent="0.25">
      <c r="B155" s="27" t="s">
        <v>130</v>
      </c>
      <c r="C155" s="14">
        <v>0.2</v>
      </c>
      <c r="E155" s="10">
        <f>C155*$E$149</f>
        <v>1771337037.68448</v>
      </c>
    </row>
    <row r="156" spans="2:7" x14ac:dyDescent="0.25">
      <c r="B156" s="27" t="s">
        <v>131</v>
      </c>
      <c r="C156" s="14">
        <v>0.62</v>
      </c>
      <c r="E156" s="10">
        <f>C156*$E$149</f>
        <v>5491144816.821888</v>
      </c>
    </row>
    <row r="157" spans="2:7" x14ac:dyDescent="0.25">
      <c r="B157" s="27" t="s">
        <v>132</v>
      </c>
      <c r="C157" s="14">
        <v>0.18</v>
      </c>
      <c r="E157" s="79">
        <f>C157*$E$149</f>
        <v>1594203333.9160318</v>
      </c>
    </row>
    <row r="158" spans="2:7" x14ac:dyDescent="0.25">
      <c r="B158" s="5" t="s">
        <v>133</v>
      </c>
      <c r="E158" s="10">
        <f>SUM(E155:E157)</f>
        <v>8856685188.4223995</v>
      </c>
      <c r="F158" s="9"/>
    </row>
    <row r="159" spans="2:7" x14ac:dyDescent="0.25">
      <c r="B159" s="23"/>
      <c r="E159" s="10"/>
    </row>
    <row r="160" spans="2:7" x14ac:dyDescent="0.25">
      <c r="B160" s="23" t="s">
        <v>127</v>
      </c>
      <c r="E160" s="81">
        <f>E151</f>
        <v>-641313365.06239986</v>
      </c>
    </row>
    <row r="161" spans="2:6" x14ac:dyDescent="0.25">
      <c r="B161" s="23"/>
      <c r="E161" s="81"/>
    </row>
    <row r="162" spans="2:6" x14ac:dyDescent="0.25">
      <c r="B162" s="23" t="s">
        <v>134</v>
      </c>
      <c r="E162" s="10">
        <f>SUM(D163:D166)</f>
        <v>376231986.80418354</v>
      </c>
    </row>
    <row r="163" spans="2:6" x14ac:dyDescent="0.25">
      <c r="B163" s="27" t="s">
        <v>135</v>
      </c>
      <c r="C163" s="87">
        <v>0.01</v>
      </c>
      <c r="D163" s="88">
        <f>C163*E157</f>
        <v>15942033.339160319</v>
      </c>
      <c r="E163" s="10"/>
    </row>
    <row r="164" spans="2:6" x14ac:dyDescent="0.25">
      <c r="B164" s="27" t="s">
        <v>136</v>
      </c>
      <c r="C164" s="87">
        <v>0.01</v>
      </c>
      <c r="D164" s="88">
        <f>C164*E157</f>
        <v>15942033.339160319</v>
      </c>
      <c r="E164" s="10"/>
    </row>
    <row r="165" spans="2:6" x14ac:dyDescent="0.25">
      <c r="B165" s="27" t="s">
        <v>137</v>
      </c>
      <c r="C165" s="87">
        <v>0</v>
      </c>
      <c r="D165" s="88"/>
      <c r="E165" s="10"/>
    </row>
    <row r="166" spans="2:6" ht="17.25" x14ac:dyDescent="0.4">
      <c r="B166" s="27" t="s">
        <v>138</v>
      </c>
      <c r="C166" s="87">
        <v>0.13500000000000001</v>
      </c>
      <c r="D166" s="88">
        <f>C166*E157*D4*0.4</f>
        <v>344347920.1258629</v>
      </c>
      <c r="E166" s="80">
        <v>0</v>
      </c>
    </row>
    <row r="167" spans="2:6" x14ac:dyDescent="0.25">
      <c r="B167" s="23" t="s">
        <v>139</v>
      </c>
      <c r="E167" s="81">
        <f>E160-E162</f>
        <v>-1017545351.8665833</v>
      </c>
    </row>
    <row r="168" spans="2:6" ht="17.25" x14ac:dyDescent="0.4">
      <c r="B168" s="5" t="s">
        <v>140</v>
      </c>
      <c r="C168" s="14">
        <v>0.15</v>
      </c>
      <c r="E168" s="80"/>
      <c r="F168" s="22"/>
    </row>
    <row r="169" spans="2:6" ht="15.75" thickBot="1" x14ac:dyDescent="0.3">
      <c r="B169" s="89" t="s">
        <v>141</v>
      </c>
      <c r="C169" s="90"/>
      <c r="D169" s="90"/>
      <c r="E169" s="91">
        <f>E167-E168</f>
        <v>-1017545351.8665833</v>
      </c>
      <c r="F169" s="8"/>
    </row>
    <row r="170" spans="2:6" ht="15.75" thickBot="1" x14ac:dyDescent="0.3">
      <c r="B170" s="15"/>
      <c r="C170" s="16"/>
      <c r="D170" s="16"/>
      <c r="E170" s="74"/>
    </row>
    <row r="171" spans="2:6" ht="15.75" thickTop="1" x14ac:dyDescent="0.25"/>
    <row r="172" spans="2:6" ht="15.75" thickBot="1" x14ac:dyDescent="0.3"/>
    <row r="173" spans="2:6" ht="15.75" thickTop="1" x14ac:dyDescent="0.25">
      <c r="B173" s="18" t="s">
        <v>142</v>
      </c>
      <c r="C173" s="3"/>
      <c r="D173" s="3"/>
      <c r="E173" s="4"/>
    </row>
    <row r="174" spans="2:6" x14ac:dyDescent="0.25">
      <c r="B174" s="5" t="s">
        <v>143</v>
      </c>
      <c r="E174" s="10">
        <v>586126119.31032312</v>
      </c>
    </row>
    <row r="175" spans="2:6" x14ac:dyDescent="0.25">
      <c r="B175" s="5" t="s">
        <v>144</v>
      </c>
      <c r="E175" s="92">
        <f>(E169+E174)/E174</f>
        <v>-0.73605188088853335</v>
      </c>
    </row>
    <row r="176" spans="2:6" x14ac:dyDescent="0.25">
      <c r="B176" s="5" t="s">
        <v>145</v>
      </c>
      <c r="E176" s="93">
        <f>E169/E174</f>
        <v>-1.7360518808885332</v>
      </c>
    </row>
    <row r="177" spans="2:5" x14ac:dyDescent="0.25">
      <c r="B177" s="5" t="s">
        <v>4</v>
      </c>
      <c r="E177" s="42">
        <v>5</v>
      </c>
    </row>
    <row r="178" spans="2:5" ht="15.75" thickBot="1" x14ac:dyDescent="0.3">
      <c r="B178" s="15" t="s">
        <v>146</v>
      </c>
      <c r="C178" s="16"/>
      <c r="D178" s="16"/>
      <c r="E178" s="94">
        <f>E176/E177</f>
        <v>-0.34721037617770667</v>
      </c>
    </row>
    <row r="179" spans="2:5" ht="15.75" thickTop="1" x14ac:dyDescent="0.25"/>
    <row r="182" spans="2:5" x14ac:dyDescent="0.25">
      <c r="D182" s="95"/>
      <c r="E182" s="96"/>
    </row>
  </sheetData>
  <conditionalFormatting sqref="D46">
    <cfRule type="cellIs" dxfId="1" priority="1" operator="lessThan">
      <formula>$D$35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179"/>
  <sheetViews>
    <sheetView topLeftCell="A69" zoomScale="85" zoomScaleNormal="85" workbookViewId="0">
      <selection activeCell="I86" sqref="I86"/>
    </sheetView>
  </sheetViews>
  <sheetFormatPr defaultColWidth="8.7109375" defaultRowHeight="15" outlineLevelRow="1" x14ac:dyDescent="0.25"/>
  <cols>
    <col min="1" max="1" width="8.7109375" style="1"/>
    <col min="2" max="2" width="39" style="1" bestFit="1" customWidth="1"/>
    <col min="3" max="3" width="17.7109375" style="1" bestFit="1" customWidth="1"/>
    <col min="4" max="4" width="17.140625" style="1" customWidth="1"/>
    <col min="5" max="5" width="16.5703125" style="1" customWidth="1"/>
    <col min="6" max="6" width="14.5703125" style="1" bestFit="1" customWidth="1"/>
    <col min="7" max="7" width="16.140625" style="1" customWidth="1"/>
    <col min="8" max="8" width="14.42578125" style="1" bestFit="1" customWidth="1"/>
    <col min="9" max="9" width="10.7109375" style="1" customWidth="1"/>
    <col min="10" max="10" width="8.7109375" style="1"/>
    <col min="11" max="11" width="11.42578125" style="1" bestFit="1" customWidth="1"/>
    <col min="12" max="16384" width="8.7109375" style="1"/>
  </cols>
  <sheetData>
    <row r="1" spans="2:6" ht="15.75" thickBot="1" x14ac:dyDescent="0.3"/>
    <row r="2" spans="2:6" ht="15.75" thickTop="1" x14ac:dyDescent="0.25">
      <c r="B2" s="2" t="s">
        <v>0</v>
      </c>
      <c r="C2" s="3"/>
      <c r="D2" s="4"/>
    </row>
    <row r="3" spans="2:6" x14ac:dyDescent="0.25">
      <c r="B3" s="5" t="s">
        <v>1</v>
      </c>
      <c r="D3" s="6" t="s">
        <v>2</v>
      </c>
    </row>
    <row r="4" spans="2:6" x14ac:dyDescent="0.25">
      <c r="B4" s="5" t="s">
        <v>3</v>
      </c>
      <c r="C4" s="1" t="s">
        <v>4</v>
      </c>
      <c r="D4" s="7">
        <v>4</v>
      </c>
    </row>
    <row r="5" spans="2:6" x14ac:dyDescent="0.25">
      <c r="B5" s="5" t="s">
        <v>5</v>
      </c>
      <c r="C5" s="1" t="s">
        <v>6</v>
      </c>
      <c r="D5" s="7">
        <f>65%*22.4</f>
        <v>14.559999999999999</v>
      </c>
      <c r="E5" s="8"/>
      <c r="F5" s="9"/>
    </row>
    <row r="6" spans="2:6" x14ac:dyDescent="0.25">
      <c r="B6" s="5" t="s">
        <v>7</v>
      </c>
      <c r="C6" s="1" t="s">
        <v>8</v>
      </c>
      <c r="D6" s="10">
        <f>E99</f>
        <v>2904</v>
      </c>
      <c r="E6" s="11"/>
      <c r="F6" s="9"/>
    </row>
    <row r="7" spans="2:6" x14ac:dyDescent="0.25">
      <c r="B7" s="5" t="s">
        <v>10</v>
      </c>
      <c r="C7" s="1" t="s">
        <v>11</v>
      </c>
      <c r="D7" s="12" t="s">
        <v>12</v>
      </c>
      <c r="E7" s="8"/>
      <c r="F7" s="9"/>
    </row>
    <row r="8" spans="2:6" x14ac:dyDescent="0.25">
      <c r="B8" s="5" t="s">
        <v>14</v>
      </c>
      <c r="C8" s="1" t="s">
        <v>15</v>
      </c>
      <c r="D8" s="13">
        <f>D46</f>
        <v>0.75469711294765829</v>
      </c>
      <c r="E8" s="8"/>
      <c r="F8" s="14"/>
    </row>
    <row r="9" spans="2:6" x14ac:dyDescent="0.25">
      <c r="B9" s="5" t="s">
        <v>16</v>
      </c>
      <c r="C9" s="1" t="s">
        <v>17</v>
      </c>
      <c r="D9" s="10">
        <f>E155</f>
        <v>2638544464.5094361</v>
      </c>
      <c r="E9" s="8"/>
      <c r="F9" s="14"/>
    </row>
    <row r="10" spans="2:6" x14ac:dyDescent="0.25">
      <c r="B10" s="5" t="s">
        <v>18</v>
      </c>
      <c r="C10" s="1" t="s">
        <v>19</v>
      </c>
      <c r="D10" s="10">
        <f>C113</f>
        <v>281787.38479999994</v>
      </c>
      <c r="E10" s="8"/>
      <c r="F10" s="14"/>
    </row>
    <row r="11" spans="2:6" x14ac:dyDescent="0.25">
      <c r="B11" s="5" t="s">
        <v>20</v>
      </c>
      <c r="C11" s="1" t="s">
        <v>17</v>
      </c>
      <c r="D11" s="10">
        <f>E113</f>
        <v>12099039819.136572</v>
      </c>
      <c r="E11" s="8"/>
      <c r="F11" s="14"/>
    </row>
    <row r="12" spans="2:6" ht="15.75" thickBot="1" x14ac:dyDescent="0.3">
      <c r="B12" s="15" t="s">
        <v>21</v>
      </c>
      <c r="C12" s="16" t="s">
        <v>22</v>
      </c>
      <c r="D12" s="17">
        <f>D11/D10</f>
        <v>42936.768896605958</v>
      </c>
      <c r="E12" s="8"/>
      <c r="F12" s="14"/>
    </row>
    <row r="13" spans="2:6" ht="15.75" thickTop="1" x14ac:dyDescent="0.25">
      <c r="D13" s="8"/>
      <c r="E13" s="8"/>
      <c r="F13" s="14"/>
    </row>
    <row r="14" spans="2:6" ht="15.75" thickBot="1" x14ac:dyDescent="0.3"/>
    <row r="15" spans="2:6" ht="15.75" thickTop="1" x14ac:dyDescent="0.25">
      <c r="B15" s="18" t="s">
        <v>23</v>
      </c>
      <c r="C15" s="19">
        <f>C18+C19+C20+C22</f>
        <v>0.55619154332201037</v>
      </c>
      <c r="D15" s="20"/>
      <c r="E15" s="21"/>
      <c r="F15" s="22"/>
    </row>
    <row r="16" spans="2:6" x14ac:dyDescent="0.25">
      <c r="B16" s="23" t="s">
        <v>24</v>
      </c>
      <c r="C16" s="24"/>
      <c r="D16" s="25" t="s">
        <v>19</v>
      </c>
      <c r="E16" s="26" t="s">
        <v>6</v>
      </c>
    </row>
    <row r="17" spans="2:8" x14ac:dyDescent="0.25">
      <c r="B17" s="27" t="s">
        <v>25</v>
      </c>
      <c r="C17" s="14">
        <v>0.3</v>
      </c>
      <c r="D17" s="28">
        <f>(C17*$D$5*4047)+224</f>
        <v>17901.295999999998</v>
      </c>
      <c r="E17" s="29">
        <f>D17/4047</f>
        <v>4.4233496417099083</v>
      </c>
      <c r="F17" s="28"/>
      <c r="G17" s="22"/>
      <c r="H17" s="22"/>
    </row>
    <row r="18" spans="2:8" x14ac:dyDescent="0.25">
      <c r="B18" s="27" t="s">
        <v>26</v>
      </c>
      <c r="C18" s="14">
        <v>0.34499999999999997</v>
      </c>
      <c r="D18" s="28">
        <f t="shared" ref="D18:D22" si="0">C18*$D$5*4047</f>
        <v>20328.890399999997</v>
      </c>
      <c r="E18" s="29">
        <f t="shared" ref="E18:E22" si="1">D18/4047</f>
        <v>5.0231999999999992</v>
      </c>
      <c r="G18" s="22"/>
      <c r="H18" s="22"/>
    </row>
    <row r="19" spans="2:8" x14ac:dyDescent="0.25">
      <c r="B19" s="27" t="s">
        <v>27</v>
      </c>
      <c r="C19" s="14">
        <v>0</v>
      </c>
      <c r="D19" s="28">
        <f>C19*$D$5*4047</f>
        <v>0</v>
      </c>
      <c r="E19" s="29">
        <f t="shared" si="1"/>
        <v>0</v>
      </c>
      <c r="F19" s="28"/>
      <c r="G19" s="22"/>
      <c r="H19" s="22"/>
    </row>
    <row r="20" spans="2:8" x14ac:dyDescent="0.25">
      <c r="B20" s="27" t="s">
        <v>28</v>
      </c>
      <c r="C20" s="14">
        <f>D20/(D5*4047)</f>
        <v>1.7191543322010335E-2</v>
      </c>
      <c r="D20" s="28">
        <f>C135</f>
        <v>1013</v>
      </c>
      <c r="E20" s="29">
        <f t="shared" si="1"/>
        <v>0.25030887076847047</v>
      </c>
      <c r="F20" s="28"/>
      <c r="G20" s="22"/>
      <c r="H20" s="22"/>
    </row>
    <row r="21" spans="2:8" x14ac:dyDescent="0.25">
      <c r="B21" s="27" t="s">
        <v>29</v>
      </c>
      <c r="C21" s="14">
        <v>0.14000000000000001</v>
      </c>
      <c r="D21" s="28">
        <f t="shared" si="0"/>
        <v>8249.4048000000003</v>
      </c>
      <c r="E21" s="29">
        <f t="shared" si="1"/>
        <v>2.0384000000000002</v>
      </c>
      <c r="F21" s="28"/>
      <c r="G21" s="22"/>
      <c r="H21" s="22"/>
    </row>
    <row r="22" spans="2:8" x14ac:dyDescent="0.25">
      <c r="B22" s="30" t="s">
        <v>30</v>
      </c>
      <c r="C22" s="31">
        <v>0.19400000000000001</v>
      </c>
      <c r="D22" s="32">
        <f t="shared" si="0"/>
        <v>11431.318080000001</v>
      </c>
      <c r="E22" s="33">
        <f t="shared" si="1"/>
        <v>2.82464</v>
      </c>
      <c r="G22" s="22"/>
      <c r="H22" s="22"/>
    </row>
    <row r="23" spans="2:8" ht="15.75" thickBot="1" x14ac:dyDescent="0.3">
      <c r="B23" s="34" t="s">
        <v>31</v>
      </c>
      <c r="C23" s="35">
        <f>SUM(C17:C22)</f>
        <v>0.99619154332201032</v>
      </c>
      <c r="D23" s="36">
        <f>SUM(D17:D22)</f>
        <v>58923.909279999993</v>
      </c>
      <c r="E23" s="37">
        <f>SUM(E17:E22)</f>
        <v>14.559898512478378</v>
      </c>
      <c r="G23" s="22"/>
      <c r="H23" s="22"/>
    </row>
    <row r="24" spans="2:8" ht="16.5" thickTop="1" thickBot="1" x14ac:dyDescent="0.3">
      <c r="B24" s="38"/>
      <c r="C24" s="14"/>
      <c r="D24" s="28"/>
      <c r="E24" s="39"/>
      <c r="H24" s="22"/>
    </row>
    <row r="25" spans="2:8" ht="15.75" thickTop="1" x14ac:dyDescent="0.25">
      <c r="B25" s="40" t="s">
        <v>32</v>
      </c>
      <c r="C25" s="3"/>
      <c r="D25" s="41"/>
    </row>
    <row r="26" spans="2:8" x14ac:dyDescent="0.25">
      <c r="B26" s="23" t="s">
        <v>33</v>
      </c>
      <c r="D26" s="29"/>
    </row>
    <row r="27" spans="2:8" x14ac:dyDescent="0.25">
      <c r="B27" s="5" t="s">
        <v>34</v>
      </c>
      <c r="C27" s="1" t="s">
        <v>19</v>
      </c>
      <c r="D27" s="29">
        <f>D18</f>
        <v>20328.890399999997</v>
      </c>
    </row>
    <row r="28" spans="2:8" x14ac:dyDescent="0.25">
      <c r="B28" s="5" t="s">
        <v>35</v>
      </c>
      <c r="C28" s="1" t="s">
        <v>36</v>
      </c>
      <c r="D28" s="29">
        <v>11</v>
      </c>
    </row>
    <row r="29" spans="2:8" x14ac:dyDescent="0.25">
      <c r="B29" s="5" t="s">
        <v>37</v>
      </c>
      <c r="C29" s="1" t="s">
        <v>19</v>
      </c>
      <c r="D29" s="29">
        <f>D27*D28</f>
        <v>223617.79439999996</v>
      </c>
    </row>
    <row r="30" spans="2:8" x14ac:dyDescent="0.25">
      <c r="B30" s="5" t="s">
        <v>38</v>
      </c>
      <c r="D30" s="42"/>
    </row>
    <row r="31" spans="2:8" x14ac:dyDescent="0.25">
      <c r="B31" s="5" t="s">
        <v>39</v>
      </c>
      <c r="C31" s="1" t="s">
        <v>40</v>
      </c>
      <c r="D31" s="43">
        <v>0.81</v>
      </c>
    </row>
    <row r="32" spans="2:8" x14ac:dyDescent="0.25">
      <c r="B32" s="5" t="s">
        <v>41</v>
      </c>
      <c r="C32" s="1" t="s">
        <v>19</v>
      </c>
      <c r="D32" s="44">
        <f>D29*D31</f>
        <v>181130.41346399998</v>
      </c>
    </row>
    <row r="33" spans="2:5" x14ac:dyDescent="0.25">
      <c r="B33" s="5"/>
      <c r="D33" s="44"/>
    </row>
    <row r="34" spans="2:5" x14ac:dyDescent="0.25">
      <c r="B34" s="23" t="s">
        <v>42</v>
      </c>
      <c r="D34" s="29"/>
    </row>
    <row r="35" spans="2:5" x14ac:dyDescent="0.25">
      <c r="B35" s="5" t="s">
        <v>43</v>
      </c>
      <c r="D35" s="45">
        <v>0.75</v>
      </c>
    </row>
    <row r="36" spans="2:5" x14ac:dyDescent="0.25">
      <c r="B36" s="5" t="s">
        <v>44</v>
      </c>
      <c r="C36" s="1" t="s">
        <v>19</v>
      </c>
      <c r="D36" s="46">
        <v>25</v>
      </c>
    </row>
    <row r="37" spans="2:5" x14ac:dyDescent="0.25">
      <c r="B37" s="5" t="s">
        <v>45</v>
      </c>
      <c r="C37" s="1" t="s">
        <v>19</v>
      </c>
      <c r="D37" s="44">
        <v>30</v>
      </c>
    </row>
    <row r="38" spans="2:5" x14ac:dyDescent="0.25">
      <c r="B38" s="5" t="s">
        <v>46</v>
      </c>
      <c r="C38" s="1" t="s">
        <v>40</v>
      </c>
      <c r="D38" s="43">
        <v>0.4</v>
      </c>
    </row>
    <row r="39" spans="2:5" x14ac:dyDescent="0.25">
      <c r="B39" s="5" t="s">
        <v>47</v>
      </c>
      <c r="C39" s="1" t="s">
        <v>19</v>
      </c>
      <c r="D39" s="44">
        <f>D17*D38</f>
        <v>7160.5183999999999</v>
      </c>
    </row>
    <row r="40" spans="2:5" x14ac:dyDescent="0.25">
      <c r="B40" s="5" t="s">
        <v>48</v>
      </c>
      <c r="D40" s="44">
        <f>D39/D36</f>
        <v>286.42073599999998</v>
      </c>
    </row>
    <row r="41" spans="2:5" x14ac:dyDescent="0.25">
      <c r="B41" s="5" t="s">
        <v>49</v>
      </c>
      <c r="D41" s="44">
        <v>5</v>
      </c>
      <c r="E41" s="14"/>
    </row>
    <row r="42" spans="2:5" x14ac:dyDescent="0.25">
      <c r="B42" s="5" t="s">
        <v>50</v>
      </c>
      <c r="C42" s="1" t="s">
        <v>19</v>
      </c>
      <c r="D42" s="44">
        <f>D22</f>
        <v>11431.318080000001</v>
      </c>
    </row>
    <row r="43" spans="2:5" x14ac:dyDescent="0.25">
      <c r="B43" s="5" t="s">
        <v>51</v>
      </c>
      <c r="D43" s="44">
        <f>D41*D42</f>
        <v>57156.590400000001</v>
      </c>
    </row>
    <row r="44" spans="2:5" x14ac:dyDescent="0.25">
      <c r="B44" s="5" t="s">
        <v>52</v>
      </c>
      <c r="D44" s="44">
        <f>D43/D37</f>
        <v>1905.2196799999999</v>
      </c>
    </row>
    <row r="45" spans="2:5" x14ac:dyDescent="0.25">
      <c r="B45" s="5" t="s">
        <v>14</v>
      </c>
      <c r="D45" s="44">
        <f>D40+D44</f>
        <v>2191.6404159999997</v>
      </c>
    </row>
    <row r="46" spans="2:5" x14ac:dyDescent="0.25">
      <c r="B46" s="5" t="s">
        <v>53</v>
      </c>
      <c r="D46" s="45">
        <f>D45/E99</f>
        <v>0.75469711294765829</v>
      </c>
    </row>
    <row r="47" spans="2:5" x14ac:dyDescent="0.25">
      <c r="B47" s="5"/>
      <c r="D47" s="43"/>
    </row>
    <row r="48" spans="2:5" hidden="1" x14ac:dyDescent="0.25">
      <c r="B48" s="23" t="s">
        <v>27</v>
      </c>
      <c r="D48" s="43"/>
    </row>
    <row r="49" spans="2:4" hidden="1" x14ac:dyDescent="0.25">
      <c r="B49" s="27" t="s">
        <v>37</v>
      </c>
      <c r="C49" s="1" t="s">
        <v>19</v>
      </c>
      <c r="D49" s="44">
        <f>D19*D53</f>
        <v>0</v>
      </c>
    </row>
    <row r="50" spans="2:4" hidden="1" x14ac:dyDescent="0.25">
      <c r="B50" s="27" t="s">
        <v>54</v>
      </c>
      <c r="C50" s="1" t="s">
        <v>40</v>
      </c>
      <c r="D50" s="43">
        <v>0.8</v>
      </c>
    </row>
    <row r="51" spans="2:4" hidden="1" x14ac:dyDescent="0.25">
      <c r="B51" s="27" t="s">
        <v>41</v>
      </c>
      <c r="C51" s="1" t="s">
        <v>19</v>
      </c>
      <c r="D51" s="44">
        <f>D49*D50</f>
        <v>0</v>
      </c>
    </row>
    <row r="52" spans="2:4" hidden="1" x14ac:dyDescent="0.25">
      <c r="B52" s="27" t="s">
        <v>55</v>
      </c>
      <c r="C52" s="1" t="s">
        <v>56</v>
      </c>
      <c r="D52" s="44">
        <v>110000</v>
      </c>
    </row>
    <row r="53" spans="2:4" hidden="1" x14ac:dyDescent="0.25">
      <c r="B53" s="27" t="s">
        <v>35</v>
      </c>
      <c r="D53" s="44">
        <v>2</v>
      </c>
    </row>
    <row r="54" spans="2:4" hidden="1" x14ac:dyDescent="0.25">
      <c r="B54" s="27" t="s">
        <v>34</v>
      </c>
      <c r="C54" s="1" t="s">
        <v>19</v>
      </c>
      <c r="D54" s="44">
        <f>D49/D53</f>
        <v>0</v>
      </c>
    </row>
    <row r="55" spans="2:4" hidden="1" x14ac:dyDescent="0.25">
      <c r="B55" s="27" t="s">
        <v>34</v>
      </c>
      <c r="C55" s="1" t="s">
        <v>40</v>
      </c>
      <c r="D55" s="43">
        <v>0</v>
      </c>
    </row>
    <row r="56" spans="2:4" hidden="1" x14ac:dyDescent="0.25">
      <c r="B56" s="5"/>
      <c r="D56" s="29"/>
    </row>
    <row r="57" spans="2:4" x14ac:dyDescent="0.25">
      <c r="B57" s="47" t="s">
        <v>57</v>
      </c>
      <c r="D57" s="29"/>
    </row>
    <row r="58" spans="2:4" x14ac:dyDescent="0.25">
      <c r="B58" s="5" t="s">
        <v>58</v>
      </c>
      <c r="D58" s="43"/>
    </row>
    <row r="59" spans="2:4" x14ac:dyDescent="0.25">
      <c r="B59" s="27" t="s">
        <v>59</v>
      </c>
      <c r="C59" s="1" t="s">
        <v>40</v>
      </c>
      <c r="D59" s="48">
        <v>0.05</v>
      </c>
    </row>
    <row r="60" spans="2:4" x14ac:dyDescent="0.25">
      <c r="B60" s="27" t="s">
        <v>60</v>
      </c>
      <c r="C60" s="1" t="s">
        <v>40</v>
      </c>
      <c r="D60" s="48">
        <v>1.7999999999999999E-2</v>
      </c>
    </row>
    <row r="61" spans="2:4" x14ac:dyDescent="0.25">
      <c r="B61" s="27" t="s">
        <v>61</v>
      </c>
      <c r="C61" s="1" t="s">
        <v>40</v>
      </c>
      <c r="D61" s="48">
        <v>2E-3</v>
      </c>
    </row>
    <row r="62" spans="2:4" x14ac:dyDescent="0.25">
      <c r="B62" s="27"/>
      <c r="D62" s="48"/>
    </row>
    <row r="63" spans="2:4" x14ac:dyDescent="0.25">
      <c r="B63" s="47" t="s">
        <v>62</v>
      </c>
      <c r="D63" s="42"/>
    </row>
    <row r="64" spans="2:4" x14ac:dyDescent="0.25">
      <c r="B64" s="27" t="s">
        <v>63</v>
      </c>
      <c r="C64" s="1" t="s">
        <v>56</v>
      </c>
      <c r="D64" s="49">
        <v>41966</v>
      </c>
    </row>
    <row r="65" spans="2:4" x14ac:dyDescent="0.25">
      <c r="B65" s="27" t="s">
        <v>64</v>
      </c>
      <c r="C65" s="1" t="s">
        <v>56</v>
      </c>
      <c r="D65" s="44">
        <v>0</v>
      </c>
    </row>
    <row r="66" spans="2:4" x14ac:dyDescent="0.25">
      <c r="B66" s="27" t="s">
        <v>65</v>
      </c>
      <c r="C66" s="1" t="s">
        <v>56</v>
      </c>
      <c r="D66" s="44">
        <v>32000</v>
      </c>
    </row>
    <row r="67" spans="2:4" x14ac:dyDescent="0.25">
      <c r="B67" s="27" t="s">
        <v>27</v>
      </c>
      <c r="C67" s="1" t="s">
        <v>56</v>
      </c>
      <c r="D67" s="44">
        <v>0</v>
      </c>
    </row>
    <row r="68" spans="2:4" x14ac:dyDescent="0.25">
      <c r="B68" s="27" t="s">
        <v>29</v>
      </c>
      <c r="C68" s="1" t="s">
        <v>56</v>
      </c>
      <c r="D68" s="44">
        <v>7000</v>
      </c>
    </row>
    <row r="69" spans="2:4" x14ac:dyDescent="0.25">
      <c r="B69" s="27"/>
      <c r="D69" s="48"/>
    </row>
    <row r="70" spans="2:4" x14ac:dyDescent="0.25">
      <c r="B70" s="47" t="s">
        <v>66</v>
      </c>
      <c r="D70" s="42"/>
    </row>
    <row r="71" spans="2:4" x14ac:dyDescent="0.25">
      <c r="B71" s="5" t="s">
        <v>67</v>
      </c>
      <c r="C71" s="1" t="s">
        <v>40</v>
      </c>
      <c r="D71" s="48">
        <v>0.03</v>
      </c>
    </row>
    <row r="72" spans="2:4" x14ac:dyDescent="0.25">
      <c r="B72" s="5" t="s">
        <v>68</v>
      </c>
      <c r="C72" s="1" t="s">
        <v>40</v>
      </c>
      <c r="D72" s="48">
        <v>5.0000000000000001E-3</v>
      </c>
    </row>
    <row r="73" spans="2:4" x14ac:dyDescent="0.25">
      <c r="B73" s="5"/>
      <c r="D73" s="48"/>
    </row>
    <row r="74" spans="2:4" x14ac:dyDescent="0.25">
      <c r="B74" s="47" t="s">
        <v>69</v>
      </c>
      <c r="D74" s="29"/>
    </row>
    <row r="75" spans="2:4" x14ac:dyDescent="0.25">
      <c r="B75" s="50" t="s">
        <v>70</v>
      </c>
      <c r="C75" s="1" t="s">
        <v>40</v>
      </c>
      <c r="D75" s="48">
        <v>5.0000000000000001E-3</v>
      </c>
    </row>
    <row r="76" spans="2:4" x14ac:dyDescent="0.25">
      <c r="B76" s="50" t="s">
        <v>71</v>
      </c>
      <c r="C76" s="1" t="s">
        <v>40</v>
      </c>
      <c r="D76" s="48">
        <v>0.01</v>
      </c>
    </row>
    <row r="77" spans="2:4" x14ac:dyDescent="0.25">
      <c r="B77" s="50" t="s">
        <v>72</v>
      </c>
      <c r="C77" s="1" t="s">
        <v>40</v>
      </c>
      <c r="D77" s="48">
        <v>0</v>
      </c>
    </row>
    <row r="78" spans="2:4" x14ac:dyDescent="0.25">
      <c r="B78" s="50" t="s">
        <v>73</v>
      </c>
      <c r="C78" s="1" t="s">
        <v>40</v>
      </c>
      <c r="D78" s="48">
        <v>0</v>
      </c>
    </row>
    <row r="79" spans="2:4" x14ac:dyDescent="0.25">
      <c r="B79" s="50" t="s">
        <v>74</v>
      </c>
      <c r="C79" s="1" t="s">
        <v>40</v>
      </c>
      <c r="D79" s="48">
        <v>0</v>
      </c>
    </row>
    <row r="80" spans="2:4" ht="15.75" thickBot="1" x14ac:dyDescent="0.3">
      <c r="B80" s="51"/>
      <c r="C80" s="16"/>
      <c r="D80" s="52"/>
    </row>
    <row r="81" spans="2:14" ht="16.5" thickTop="1" thickBot="1" x14ac:dyDescent="0.3"/>
    <row r="82" spans="2:14" ht="15.75" thickTop="1" x14ac:dyDescent="0.25">
      <c r="B82" s="2" t="s">
        <v>75</v>
      </c>
      <c r="C82" s="3"/>
      <c r="D82" s="3"/>
      <c r="E82" s="3"/>
      <c r="F82" s="3"/>
      <c r="G82" s="3"/>
      <c r="H82" s="3"/>
      <c r="I82" s="4"/>
      <c r="M82" s="1" t="s">
        <v>149</v>
      </c>
    </row>
    <row r="83" spans="2:14" x14ac:dyDescent="0.25">
      <c r="B83" s="5" t="s">
        <v>63</v>
      </c>
      <c r="C83" s="1" t="s">
        <v>40</v>
      </c>
      <c r="D83" s="53">
        <v>1</v>
      </c>
      <c r="E83" s="28">
        <f>D32*D83</f>
        <v>181130.41346399998</v>
      </c>
      <c r="I83" s="42"/>
      <c r="J83" s="28"/>
      <c r="M83" s="97" t="s">
        <v>150</v>
      </c>
      <c r="N83" s="14">
        <v>7.0000000000000007E-2</v>
      </c>
    </row>
    <row r="84" spans="2:14" x14ac:dyDescent="0.25">
      <c r="B84" s="54" t="s">
        <v>76</v>
      </c>
      <c r="C84" s="55" t="s">
        <v>77</v>
      </c>
      <c r="D84" s="55" t="s">
        <v>78</v>
      </c>
      <c r="E84" s="55" t="s">
        <v>36</v>
      </c>
      <c r="F84" s="55" t="s">
        <v>79</v>
      </c>
      <c r="G84" s="56" t="s">
        <v>80</v>
      </c>
      <c r="H84" s="57" t="s">
        <v>80</v>
      </c>
      <c r="I84" s="26" t="s">
        <v>75</v>
      </c>
      <c r="J84" s="28"/>
      <c r="M84" s="97" t="s">
        <v>151</v>
      </c>
      <c r="N84" s="1">
        <v>20</v>
      </c>
    </row>
    <row r="85" spans="2:14" x14ac:dyDescent="0.25">
      <c r="B85" s="5" t="s">
        <v>81</v>
      </c>
      <c r="I85" s="42"/>
      <c r="M85" s="97" t="s">
        <v>152</v>
      </c>
      <c r="N85" s="14">
        <v>0.1</v>
      </c>
    </row>
    <row r="86" spans="2:14" x14ac:dyDescent="0.25">
      <c r="B86" s="5" t="s">
        <v>82</v>
      </c>
      <c r="C86" s="1">
        <v>36</v>
      </c>
      <c r="D86" s="14">
        <v>0.08</v>
      </c>
      <c r="E86" s="58">
        <f>ROUND(F86/C86,0)</f>
        <v>403</v>
      </c>
      <c r="F86" s="59">
        <f>D86*$E$83</f>
        <v>14490.433077119998</v>
      </c>
      <c r="G86" s="60">
        <v>61952</v>
      </c>
      <c r="H86" s="60">
        <f>C86*G86</f>
        <v>2230272</v>
      </c>
      <c r="I86" s="45">
        <f>E86/$E$89</f>
        <v>0.13877410468319559</v>
      </c>
      <c r="K86" s="98">
        <f>PMT(($N$83/12),$N$84*12,(H86*(1-$N$85)))</f>
        <v>-15562.147569665209</v>
      </c>
    </row>
    <row r="87" spans="2:14" x14ac:dyDescent="0.25">
      <c r="B87" s="5" t="s">
        <v>83</v>
      </c>
      <c r="C87" s="61">
        <v>61.5</v>
      </c>
      <c r="D87" s="14">
        <v>0.5</v>
      </c>
      <c r="E87" s="58">
        <f t="shared" ref="E87:E88" si="2">ROUND(F87/C87,0)</f>
        <v>1473</v>
      </c>
      <c r="F87" s="59">
        <f t="shared" ref="F87:F88" si="3">D87*$E$83</f>
        <v>90565.206731999991</v>
      </c>
      <c r="G87" s="60">
        <v>61952</v>
      </c>
      <c r="H87" s="60">
        <f t="shared" ref="H87:H88" si="4">C87*G87</f>
        <v>3810048</v>
      </c>
      <c r="I87" s="45">
        <f t="shared" ref="I87:I88" si="5">E87/$E$89</f>
        <v>0.50723140495867769</v>
      </c>
      <c r="K87" s="98">
        <f>PMT(($N$83/12),$N$84*12,(H87*(1-$N$85)))</f>
        <v>-26585.335431511401</v>
      </c>
    </row>
    <row r="88" spans="2:14" x14ac:dyDescent="0.25">
      <c r="B88" s="62" t="s">
        <v>84</v>
      </c>
      <c r="C88" s="63">
        <v>74</v>
      </c>
      <c r="D88" s="31">
        <v>0.42</v>
      </c>
      <c r="E88" s="64">
        <f t="shared" si="2"/>
        <v>1028</v>
      </c>
      <c r="F88" s="65">
        <f t="shared" si="3"/>
        <v>76074.773654879988</v>
      </c>
      <c r="G88" s="66">
        <v>61952</v>
      </c>
      <c r="H88" s="66">
        <f t="shared" si="4"/>
        <v>4584448</v>
      </c>
      <c r="I88" s="67">
        <f t="shared" si="5"/>
        <v>0.35399449035812675</v>
      </c>
      <c r="K88" s="98">
        <f>PMT(($N$83/12),$N$84*12,(H88*(1-$N$85)))</f>
        <v>-31988.858893200708</v>
      </c>
    </row>
    <row r="89" spans="2:14" x14ac:dyDescent="0.25">
      <c r="B89" s="5"/>
      <c r="D89" s="14">
        <f>SUM(D86:D88)</f>
        <v>1</v>
      </c>
      <c r="E89" s="58">
        <f>SUM(E85:E88)</f>
        <v>2904</v>
      </c>
      <c r="F89" s="59">
        <f>SUM(F86:F88)</f>
        <v>181130.41346399998</v>
      </c>
      <c r="G89" s="68">
        <f>E105/F89</f>
        <v>61965.368760286932</v>
      </c>
      <c r="I89" s="42"/>
    </row>
    <row r="90" spans="2:14" x14ac:dyDescent="0.25">
      <c r="B90" s="5"/>
      <c r="I90" s="42"/>
    </row>
    <row r="91" spans="2:14" x14ac:dyDescent="0.25">
      <c r="B91" s="5" t="s">
        <v>64</v>
      </c>
      <c r="C91" s="1" t="s">
        <v>40</v>
      </c>
      <c r="D91" s="14">
        <v>0</v>
      </c>
      <c r="E91" s="28">
        <f>D91*D32</f>
        <v>0</v>
      </c>
      <c r="I91" s="42"/>
    </row>
    <row r="92" spans="2:14" x14ac:dyDescent="0.25">
      <c r="B92" s="54" t="s">
        <v>76</v>
      </c>
      <c r="C92" s="55" t="s">
        <v>77</v>
      </c>
      <c r="D92" s="55" t="s">
        <v>40</v>
      </c>
      <c r="E92" s="55" t="s">
        <v>36</v>
      </c>
      <c r="F92" s="55" t="s">
        <v>79</v>
      </c>
      <c r="G92" s="56" t="s">
        <v>85</v>
      </c>
      <c r="H92" s="55" t="s">
        <v>80</v>
      </c>
      <c r="I92" s="26" t="s">
        <v>75</v>
      </c>
    </row>
    <row r="93" spans="2:14" x14ac:dyDescent="0.25">
      <c r="B93" s="5" t="s">
        <v>81</v>
      </c>
      <c r="I93" s="42"/>
    </row>
    <row r="94" spans="2:14" x14ac:dyDescent="0.25">
      <c r="B94" s="5" t="s">
        <v>82</v>
      </c>
      <c r="C94" s="1">
        <v>36</v>
      </c>
      <c r="D94" s="14">
        <v>0.08</v>
      </c>
      <c r="E94" s="58">
        <f>ROUND(F94/C94,0)</f>
        <v>0</v>
      </c>
      <c r="F94" s="59">
        <f>D94*$E$91</f>
        <v>0</v>
      </c>
      <c r="G94" s="60">
        <v>0</v>
      </c>
      <c r="H94" s="69">
        <f>C94*G94</f>
        <v>0</v>
      </c>
      <c r="I94" s="45" t="e">
        <f>E94/$E$97</f>
        <v>#DIV/0!</v>
      </c>
    </row>
    <row r="95" spans="2:14" x14ac:dyDescent="0.25">
      <c r="B95" s="5" t="s">
        <v>83</v>
      </c>
      <c r="C95" s="61">
        <v>61.5</v>
      </c>
      <c r="D95" s="14">
        <v>0.5</v>
      </c>
      <c r="E95" s="58">
        <f t="shared" ref="E95:E96" si="6">ROUND(F95/C95,0)</f>
        <v>0</v>
      </c>
      <c r="F95" s="59">
        <f t="shared" ref="F95:F96" si="7">D95*$E$91</f>
        <v>0</v>
      </c>
      <c r="G95" s="60">
        <v>0</v>
      </c>
      <c r="H95" s="69">
        <f t="shared" ref="H95:H96" si="8">C95*G95</f>
        <v>0</v>
      </c>
      <c r="I95" s="45" t="e">
        <f t="shared" ref="I95:I96" si="9">E95/$E$97</f>
        <v>#DIV/0!</v>
      </c>
    </row>
    <row r="96" spans="2:14" x14ac:dyDescent="0.25">
      <c r="B96" s="62" t="s">
        <v>84</v>
      </c>
      <c r="C96" s="63">
        <v>74</v>
      </c>
      <c r="D96" s="31">
        <v>0.42</v>
      </c>
      <c r="E96" s="64">
        <f t="shared" si="6"/>
        <v>0</v>
      </c>
      <c r="F96" s="65">
        <f t="shared" si="7"/>
        <v>0</v>
      </c>
      <c r="G96" s="66">
        <v>0</v>
      </c>
      <c r="H96" s="70">
        <f t="shared" si="8"/>
        <v>0</v>
      </c>
      <c r="I96" s="45" t="e">
        <f t="shared" si="9"/>
        <v>#DIV/0!</v>
      </c>
    </row>
    <row r="97" spans="2:9" ht="15.75" thickBot="1" x14ac:dyDescent="0.3">
      <c r="B97" s="15"/>
      <c r="C97" s="16"/>
      <c r="D97" s="71">
        <f>SUM(D94:D96)</f>
        <v>1</v>
      </c>
      <c r="E97" s="72">
        <f>SUM(E93:E96)</f>
        <v>0</v>
      </c>
      <c r="F97" s="73">
        <f>SUM(F94:F96)</f>
        <v>0</v>
      </c>
      <c r="G97" s="16"/>
      <c r="H97" s="16"/>
      <c r="I97" s="74"/>
    </row>
    <row r="98" spans="2:9" ht="16.5" thickTop="1" thickBot="1" x14ac:dyDescent="0.3">
      <c r="D98" s="14"/>
      <c r="E98" s="58"/>
      <c r="F98" s="59"/>
    </row>
    <row r="99" spans="2:9" ht="15.75" thickTop="1" x14ac:dyDescent="0.25">
      <c r="B99" s="18" t="s">
        <v>86</v>
      </c>
      <c r="C99" s="3"/>
      <c r="D99" s="3"/>
      <c r="E99" s="75">
        <f>E89+E97</f>
        <v>2904</v>
      </c>
      <c r="F99" s="76"/>
    </row>
    <row r="100" spans="2:9" ht="15.75" thickBot="1" x14ac:dyDescent="0.3">
      <c r="B100" s="77" t="s">
        <v>87</v>
      </c>
      <c r="C100" s="16"/>
      <c r="D100" s="16"/>
      <c r="E100" s="17">
        <f>E99*D35</f>
        <v>2178</v>
      </c>
    </row>
    <row r="101" spans="2:9" ht="15.75" thickTop="1" x14ac:dyDescent="0.25">
      <c r="E101" s="8"/>
    </row>
    <row r="102" spans="2:9" ht="15.75" thickBot="1" x14ac:dyDescent="0.3">
      <c r="E102" s="8"/>
    </row>
    <row r="103" spans="2:9" ht="16.5" thickTop="1" thickBot="1" x14ac:dyDescent="0.3">
      <c r="B103" s="2" t="s">
        <v>88</v>
      </c>
      <c r="C103" s="3"/>
      <c r="D103" s="3"/>
      <c r="E103" s="4"/>
    </row>
    <row r="104" spans="2:9" ht="15.75" thickTop="1" x14ac:dyDescent="0.25">
      <c r="B104" s="2" t="s">
        <v>89</v>
      </c>
      <c r="E104" s="42"/>
    </row>
    <row r="105" spans="2:9" x14ac:dyDescent="0.25">
      <c r="B105" s="5" t="s">
        <v>90</v>
      </c>
      <c r="E105" s="10">
        <f>SUMPRODUCT(E86:E88,H86:H88)</f>
        <v>11223812864</v>
      </c>
    </row>
    <row r="106" spans="2:9" x14ac:dyDescent="0.25">
      <c r="B106" s="5" t="s">
        <v>91</v>
      </c>
      <c r="E106" s="10">
        <f>SUMPRODUCT(E94:E96,H94:H96)</f>
        <v>0</v>
      </c>
    </row>
    <row r="107" spans="2:9" x14ac:dyDescent="0.25">
      <c r="B107" s="5" t="s">
        <v>92</v>
      </c>
      <c r="D107" s="78">
        <f>D43</f>
        <v>57156.590400000001</v>
      </c>
      <c r="E107" s="10">
        <f>D107*D66</f>
        <v>1829010892.8</v>
      </c>
    </row>
    <row r="108" spans="2:9" x14ac:dyDescent="0.25">
      <c r="B108" s="5" t="s">
        <v>27</v>
      </c>
      <c r="D108" s="78">
        <f>D51</f>
        <v>0</v>
      </c>
      <c r="E108" s="79">
        <f>D108*D52</f>
        <v>0</v>
      </c>
    </row>
    <row r="109" spans="2:9" x14ac:dyDescent="0.25">
      <c r="B109" s="5" t="s">
        <v>93</v>
      </c>
      <c r="E109" s="10">
        <f>SUM(E105:E108)</f>
        <v>13052823756.799999</v>
      </c>
    </row>
    <row r="110" spans="2:9" ht="17.25" x14ac:dyDescent="0.4">
      <c r="B110" s="5" t="s">
        <v>67</v>
      </c>
      <c r="E110" s="80">
        <f>E109*-D71</f>
        <v>-391584712.70399994</v>
      </c>
    </row>
    <row r="111" spans="2:9" x14ac:dyDescent="0.25">
      <c r="B111" s="23" t="s">
        <v>94</v>
      </c>
      <c r="E111" s="81">
        <f>SUM(E109:E110)</f>
        <v>12661239044.095999</v>
      </c>
    </row>
    <row r="112" spans="2:9" x14ac:dyDescent="0.25">
      <c r="B112" s="82" t="s">
        <v>95</v>
      </c>
      <c r="E112" s="42"/>
    </row>
    <row r="113" spans="2:7" x14ac:dyDescent="0.25">
      <c r="B113" s="83" t="s">
        <v>96</v>
      </c>
      <c r="C113" s="78">
        <f>SUM(C114:C117)+C135</f>
        <v>281787.38479999994</v>
      </c>
      <c r="E113" s="10">
        <f>SUM(D114:D139)</f>
        <v>12099039819.136572</v>
      </c>
      <c r="F113" s="22"/>
      <c r="G113" s="22"/>
    </row>
    <row r="114" spans="2:7" x14ac:dyDescent="0.25">
      <c r="B114" s="27" t="s">
        <v>97</v>
      </c>
      <c r="C114" s="78">
        <f>F89/D31</f>
        <v>223617.79439999996</v>
      </c>
      <c r="D114" s="8">
        <f>C114*D64</f>
        <v>9384344359.7903976</v>
      </c>
      <c r="E114" s="42"/>
      <c r="F114" s="22"/>
      <c r="G114" s="8"/>
    </row>
    <row r="115" spans="2:7" x14ac:dyDescent="0.25">
      <c r="B115" s="27" t="s">
        <v>98</v>
      </c>
      <c r="C115" s="78">
        <f>F97/D31</f>
        <v>0</v>
      </c>
      <c r="D115" s="8">
        <f>C115*D65</f>
        <v>0</v>
      </c>
      <c r="E115" s="42"/>
      <c r="G115" s="8"/>
    </row>
    <row r="116" spans="2:7" x14ac:dyDescent="0.25">
      <c r="B116" s="27" t="s">
        <v>99</v>
      </c>
      <c r="C116" s="78">
        <f>D49</f>
        <v>0</v>
      </c>
      <c r="D116" s="8">
        <f>C116*D67</f>
        <v>0</v>
      </c>
      <c r="E116" s="42"/>
    </row>
    <row r="117" spans="2:7" x14ac:dyDescent="0.25">
      <c r="B117" s="27" t="s">
        <v>100</v>
      </c>
      <c r="C117" s="78">
        <f>D43</f>
        <v>57156.590400000001</v>
      </c>
      <c r="D117" s="8">
        <f>C117*D66</f>
        <v>1829010892.8</v>
      </c>
      <c r="E117" s="42"/>
    </row>
    <row r="118" spans="2:7" x14ac:dyDescent="0.25">
      <c r="B118" s="27" t="s">
        <v>101</v>
      </c>
      <c r="C118" s="84">
        <v>8014927.3700000001</v>
      </c>
      <c r="D118" s="8">
        <f>C118*D5</f>
        <v>116697342.50719999</v>
      </c>
      <c r="E118" s="10"/>
      <c r="F118" s="22"/>
    </row>
    <row r="119" spans="2:7" hidden="1" outlineLevel="1" x14ac:dyDescent="0.25">
      <c r="B119" s="85" t="s">
        <v>102</v>
      </c>
      <c r="C119" s="8">
        <v>62000000</v>
      </c>
      <c r="E119" s="10"/>
    </row>
    <row r="120" spans="2:7" hidden="1" outlineLevel="1" x14ac:dyDescent="0.25">
      <c r="B120" s="85" t="s">
        <v>103</v>
      </c>
      <c r="C120" s="8">
        <v>43000000</v>
      </c>
      <c r="E120" s="10"/>
    </row>
    <row r="121" spans="2:7" hidden="1" outlineLevel="1" x14ac:dyDescent="0.25">
      <c r="B121" s="85" t="s">
        <v>104</v>
      </c>
      <c r="C121" s="8">
        <v>71328400</v>
      </c>
      <c r="E121" s="10"/>
    </row>
    <row r="122" spans="2:7" collapsed="1" x14ac:dyDescent="0.25">
      <c r="B122" s="27" t="s">
        <v>105</v>
      </c>
      <c r="C122" s="84">
        <v>35235267.857142858</v>
      </c>
      <c r="D122" s="8">
        <f>C122*D5</f>
        <v>513025500</v>
      </c>
      <c r="E122" s="10"/>
    </row>
    <row r="123" spans="2:7" hidden="1" outlineLevel="1" x14ac:dyDescent="0.25">
      <c r="B123" s="85" t="s">
        <v>106</v>
      </c>
      <c r="C123" s="86"/>
      <c r="E123" s="10"/>
    </row>
    <row r="124" spans="2:7" hidden="1" outlineLevel="1" x14ac:dyDescent="0.25">
      <c r="B124" s="85" t="s">
        <v>107</v>
      </c>
      <c r="C124" s="86"/>
      <c r="E124" s="10"/>
    </row>
    <row r="125" spans="2:7" hidden="1" outlineLevel="1" x14ac:dyDescent="0.25">
      <c r="B125" s="85" t="s">
        <v>108</v>
      </c>
      <c r="C125" s="86"/>
      <c r="E125" s="10"/>
    </row>
    <row r="126" spans="2:7" hidden="1" outlineLevel="1" x14ac:dyDescent="0.25">
      <c r="B126" s="85" t="s">
        <v>109</v>
      </c>
      <c r="C126" s="86"/>
      <c r="E126" s="10"/>
    </row>
    <row r="127" spans="2:7" hidden="1" outlineLevel="1" x14ac:dyDescent="0.25">
      <c r="B127" s="85" t="s">
        <v>110</v>
      </c>
      <c r="C127" s="86"/>
      <c r="E127" s="10"/>
    </row>
    <row r="128" spans="2:7" hidden="1" outlineLevel="1" x14ac:dyDescent="0.25">
      <c r="B128" s="85" t="s">
        <v>111</v>
      </c>
      <c r="C128" s="86"/>
      <c r="E128" s="10"/>
    </row>
    <row r="129" spans="2:7" hidden="1" outlineLevel="1" x14ac:dyDescent="0.25">
      <c r="B129" s="85" t="s">
        <v>112</v>
      </c>
      <c r="C129" s="86"/>
      <c r="E129" s="10"/>
    </row>
    <row r="130" spans="2:7" hidden="1" outlineLevel="1" x14ac:dyDescent="0.25">
      <c r="B130" s="85" t="s">
        <v>113</v>
      </c>
      <c r="C130" s="86"/>
      <c r="E130" s="10"/>
    </row>
    <row r="131" spans="2:7" hidden="1" outlineLevel="1" x14ac:dyDescent="0.25">
      <c r="B131" s="85" t="s">
        <v>114</v>
      </c>
      <c r="C131" s="86"/>
      <c r="E131" s="10"/>
    </row>
    <row r="132" spans="2:7" hidden="1" outlineLevel="1" x14ac:dyDescent="0.25">
      <c r="B132" s="85" t="s">
        <v>115</v>
      </c>
      <c r="C132" s="86"/>
      <c r="E132" s="10"/>
    </row>
    <row r="133" spans="2:7" hidden="1" outlineLevel="1" x14ac:dyDescent="0.25">
      <c r="B133" s="27" t="s">
        <v>116</v>
      </c>
      <c r="C133" s="86"/>
      <c r="E133" s="10"/>
    </row>
    <row r="134" spans="2:7" collapsed="1" x14ac:dyDescent="0.25">
      <c r="B134" s="27" t="s">
        <v>117</v>
      </c>
      <c r="C134" s="78">
        <f>D39</f>
        <v>7160.5183999999999</v>
      </c>
      <c r="D134" s="8">
        <f>C134*D68</f>
        <v>50123628.799999997</v>
      </c>
      <c r="E134" s="10"/>
    </row>
    <row r="135" spans="2:7" x14ac:dyDescent="0.25">
      <c r="B135" s="27" t="s">
        <v>116</v>
      </c>
      <c r="C135" s="78">
        <f>323+312+378</f>
        <v>1013</v>
      </c>
      <c r="D135" s="8">
        <f>C136+C137+C138</f>
        <v>86906078</v>
      </c>
      <c r="E135" s="10"/>
      <c r="F135" s="22"/>
    </row>
    <row r="136" spans="2:7" hidden="1" outlineLevel="1" x14ac:dyDescent="0.25">
      <c r="B136" s="85" t="s">
        <v>118</v>
      </c>
      <c r="C136" s="8">
        <v>26015870</v>
      </c>
      <c r="E136" s="10"/>
    </row>
    <row r="137" spans="2:7" hidden="1" outlineLevel="1" x14ac:dyDescent="0.25">
      <c r="B137" s="85" t="s">
        <v>119</v>
      </c>
      <c r="C137" s="8">
        <v>28161743</v>
      </c>
      <c r="E137" s="10"/>
    </row>
    <row r="138" spans="2:7" hidden="1" outlineLevel="1" x14ac:dyDescent="0.25">
      <c r="B138" s="85" t="s">
        <v>120</v>
      </c>
      <c r="C138" s="8">
        <v>32728465</v>
      </c>
      <c r="E138" s="10"/>
    </row>
    <row r="139" spans="2:7" collapsed="1" x14ac:dyDescent="0.25">
      <c r="B139" s="27" t="s">
        <v>121</v>
      </c>
      <c r="C139" s="14">
        <v>0.01</v>
      </c>
      <c r="D139" s="8">
        <f>C139*SUM(D114:D134)</f>
        <v>118932017.23897597</v>
      </c>
      <c r="E139" s="10"/>
    </row>
    <row r="140" spans="2:7" x14ac:dyDescent="0.25">
      <c r="B140" s="83" t="s">
        <v>122</v>
      </c>
      <c r="E140" s="10">
        <v>0</v>
      </c>
    </row>
    <row r="141" spans="2:7" x14ac:dyDescent="0.25">
      <c r="B141" s="83" t="s">
        <v>72</v>
      </c>
      <c r="E141" s="10">
        <v>0</v>
      </c>
    </row>
    <row r="142" spans="2:7" x14ac:dyDescent="0.25">
      <c r="B142" s="83" t="s">
        <v>123</v>
      </c>
      <c r="E142" s="10">
        <f>SUM(D143:D145)</f>
        <v>846932787.33956003</v>
      </c>
      <c r="G142" s="22"/>
    </row>
    <row r="143" spans="2:7" hidden="1" outlineLevel="1" x14ac:dyDescent="0.25">
      <c r="B143" s="27" t="s">
        <v>59</v>
      </c>
      <c r="D143" s="69">
        <f>D59*$E$113</f>
        <v>604951990.95682859</v>
      </c>
      <c r="E143" s="10"/>
    </row>
    <row r="144" spans="2:7" hidden="1" outlineLevel="1" x14ac:dyDescent="0.25">
      <c r="B144" s="27" t="s">
        <v>60</v>
      </c>
      <c r="D144" s="69">
        <f>D60*$E$113</f>
        <v>217782716.74445829</v>
      </c>
      <c r="E144" s="10"/>
    </row>
    <row r="145" spans="2:8" hidden="1" outlineLevel="1" x14ac:dyDescent="0.25">
      <c r="B145" s="27" t="s">
        <v>61</v>
      </c>
      <c r="D145" s="69">
        <f>D61*$E$113</f>
        <v>24198079.638273146</v>
      </c>
      <c r="E145" s="10"/>
    </row>
    <row r="146" spans="2:8" collapsed="1" x14ac:dyDescent="0.25">
      <c r="B146" s="83" t="s">
        <v>71</v>
      </c>
      <c r="E146" s="10">
        <f>D76*E113</f>
        <v>120990398.19136572</v>
      </c>
    </row>
    <row r="147" spans="2:8" x14ac:dyDescent="0.25">
      <c r="B147" s="83" t="s">
        <v>124</v>
      </c>
      <c r="E147" s="10">
        <f>E113*D75</f>
        <v>60495199.095682859</v>
      </c>
    </row>
    <row r="148" spans="2:8" ht="17.25" x14ac:dyDescent="0.4">
      <c r="B148" s="83" t="s">
        <v>125</v>
      </c>
      <c r="E148" s="80">
        <f>D72*E109</f>
        <v>65264118.783999994</v>
      </c>
      <c r="H148" s="8"/>
    </row>
    <row r="149" spans="2:8" x14ac:dyDescent="0.25">
      <c r="B149" s="23" t="s">
        <v>126</v>
      </c>
      <c r="C149" s="24"/>
      <c r="D149" s="24"/>
      <c r="E149" s="81">
        <f>SUM(E113:E148)</f>
        <v>13192722322.54718</v>
      </c>
      <c r="F149" s="22"/>
      <c r="G149" s="22"/>
    </row>
    <row r="150" spans="2:8" x14ac:dyDescent="0.25">
      <c r="B150" s="5"/>
      <c r="E150" s="10"/>
    </row>
    <row r="151" spans="2:8" x14ac:dyDescent="0.25">
      <c r="B151" s="23" t="s">
        <v>127</v>
      </c>
      <c r="E151" s="10">
        <f>E111-E149</f>
        <v>-531483278.45118141</v>
      </c>
    </row>
    <row r="152" spans="2:8" x14ac:dyDescent="0.25">
      <c r="B152" s="5" t="s">
        <v>128</v>
      </c>
      <c r="E152" s="43">
        <f>E151/E149</f>
        <v>-4.0286096035148378E-2</v>
      </c>
    </row>
    <row r="153" spans="2:8" x14ac:dyDescent="0.25">
      <c r="B153" s="5"/>
      <c r="E153" s="43"/>
    </row>
    <row r="154" spans="2:8" x14ac:dyDescent="0.25">
      <c r="B154" s="23" t="s">
        <v>129</v>
      </c>
      <c r="E154" s="10"/>
    </row>
    <row r="155" spans="2:8" x14ac:dyDescent="0.25">
      <c r="B155" s="27" t="s">
        <v>130</v>
      </c>
      <c r="C155" s="14">
        <v>0.2</v>
      </c>
      <c r="E155" s="10">
        <f>C155*$E$149</f>
        <v>2638544464.5094361</v>
      </c>
    </row>
    <row r="156" spans="2:8" x14ac:dyDescent="0.25">
      <c r="B156" s="27" t="s">
        <v>131</v>
      </c>
      <c r="C156" s="14">
        <v>0.62</v>
      </c>
      <c r="E156" s="10">
        <f t="shared" ref="E156:E157" si="10">C156*$E$149</f>
        <v>8179487839.9792519</v>
      </c>
    </row>
    <row r="157" spans="2:8" x14ac:dyDescent="0.25">
      <c r="B157" s="27" t="s">
        <v>132</v>
      </c>
      <c r="C157" s="14">
        <v>0.18</v>
      </c>
      <c r="E157" s="79">
        <f t="shared" si="10"/>
        <v>2374690018.0584922</v>
      </c>
    </row>
    <row r="158" spans="2:8" x14ac:dyDescent="0.25">
      <c r="B158" s="5" t="s">
        <v>133</v>
      </c>
      <c r="E158" s="10">
        <f>SUM(E155:E157)</f>
        <v>13192722322.54718</v>
      </c>
      <c r="F158" s="9"/>
    </row>
    <row r="159" spans="2:8" x14ac:dyDescent="0.25">
      <c r="B159" s="23"/>
      <c r="E159" s="10"/>
    </row>
    <row r="160" spans="2:8" x14ac:dyDescent="0.25">
      <c r="B160" s="23" t="s">
        <v>127</v>
      </c>
      <c r="E160" s="81">
        <f>E151</f>
        <v>-531483278.45118141</v>
      </c>
    </row>
    <row r="161" spans="2:6" x14ac:dyDescent="0.25">
      <c r="B161" s="23"/>
      <c r="E161" s="81"/>
    </row>
    <row r="162" spans="2:6" x14ac:dyDescent="0.25">
      <c r="B162" s="23" t="s">
        <v>134</v>
      </c>
      <c r="E162" s="10">
        <f>SUM(D163:D166)</f>
        <v>560426844.26180422</v>
      </c>
    </row>
    <row r="163" spans="2:6" x14ac:dyDescent="0.25">
      <c r="B163" s="27" t="s">
        <v>135</v>
      </c>
      <c r="C163" s="87">
        <v>0.01</v>
      </c>
      <c r="D163" s="88">
        <f>C163*E157</f>
        <v>23746900.180584922</v>
      </c>
      <c r="E163" s="10"/>
    </row>
    <row r="164" spans="2:6" x14ac:dyDescent="0.25">
      <c r="B164" s="27" t="s">
        <v>136</v>
      </c>
      <c r="C164" s="87">
        <v>0.01</v>
      </c>
      <c r="D164" s="88">
        <f>C164*E157</f>
        <v>23746900.180584922</v>
      </c>
      <c r="E164" s="10"/>
    </row>
    <row r="165" spans="2:6" x14ac:dyDescent="0.25">
      <c r="B165" s="27" t="s">
        <v>137</v>
      </c>
      <c r="C165" s="87">
        <v>0</v>
      </c>
      <c r="D165" s="88"/>
      <c r="E165" s="10"/>
    </row>
    <row r="166" spans="2:6" ht="17.25" x14ac:dyDescent="0.4">
      <c r="B166" s="27" t="s">
        <v>138</v>
      </c>
      <c r="C166" s="87">
        <v>0.13500000000000001</v>
      </c>
      <c r="D166" s="88">
        <f>C166*E157*D4*0.4</f>
        <v>512933043.90063441</v>
      </c>
      <c r="E166" s="80">
        <v>0</v>
      </c>
    </row>
    <row r="167" spans="2:6" x14ac:dyDescent="0.25">
      <c r="B167" s="23" t="s">
        <v>139</v>
      </c>
      <c r="E167" s="81">
        <f>E160-E162</f>
        <v>-1091910122.7129855</v>
      </c>
    </row>
    <row r="168" spans="2:6" ht="17.25" x14ac:dyDescent="0.4">
      <c r="B168" s="5" t="s">
        <v>140</v>
      </c>
      <c r="C168" s="14">
        <v>0.15</v>
      </c>
      <c r="E168" s="80"/>
      <c r="F168" s="22"/>
    </row>
    <row r="169" spans="2:6" ht="15.75" thickBot="1" x14ac:dyDescent="0.3">
      <c r="B169" s="89" t="s">
        <v>141</v>
      </c>
      <c r="C169" s="90"/>
      <c r="D169" s="90"/>
      <c r="E169" s="91">
        <f>E167-E168</f>
        <v>-1091910122.7129855</v>
      </c>
      <c r="F169" s="8"/>
    </row>
    <row r="170" spans="2:6" ht="15.75" thickBot="1" x14ac:dyDescent="0.3">
      <c r="B170" s="15"/>
      <c r="C170" s="16"/>
      <c r="D170" s="16"/>
      <c r="E170" s="74"/>
    </row>
    <row r="171" spans="2:6" ht="15.75" thickTop="1" x14ac:dyDescent="0.25"/>
    <row r="172" spans="2:6" ht="15.75" thickBot="1" x14ac:dyDescent="0.3"/>
    <row r="173" spans="2:6" ht="15.75" thickTop="1" x14ac:dyDescent="0.25">
      <c r="B173" s="18" t="s">
        <v>142</v>
      </c>
      <c r="C173" s="3"/>
      <c r="D173" s="3"/>
      <c r="E173" s="4"/>
    </row>
    <row r="174" spans="2:6" x14ac:dyDescent="0.25">
      <c r="B174" s="5" t="s">
        <v>143</v>
      </c>
      <c r="E174" s="10">
        <v>586126119.31032312</v>
      </c>
    </row>
    <row r="175" spans="2:6" x14ac:dyDescent="0.25">
      <c r="B175" s="5" t="s">
        <v>144</v>
      </c>
      <c r="E175" s="92">
        <f>(E169+E174)/E174</f>
        <v>-0.86292691408771061</v>
      </c>
    </row>
    <row r="176" spans="2:6" x14ac:dyDescent="0.25">
      <c r="B176" s="5" t="s">
        <v>145</v>
      </c>
      <c r="E176" s="93">
        <f>E169/E174</f>
        <v>-1.8629269140877105</v>
      </c>
    </row>
    <row r="177" spans="2:5" x14ac:dyDescent="0.25">
      <c r="B177" s="5" t="s">
        <v>4</v>
      </c>
      <c r="E177" s="42">
        <v>5</v>
      </c>
    </row>
    <row r="178" spans="2:5" ht="15.75" thickBot="1" x14ac:dyDescent="0.3">
      <c r="B178" s="15" t="s">
        <v>146</v>
      </c>
      <c r="C178" s="16"/>
      <c r="D178" s="16"/>
      <c r="E178" s="94">
        <f>E176/E177</f>
        <v>-0.37258538281754211</v>
      </c>
    </row>
    <row r="179" spans="2:5" ht="15.75" thickTop="1" x14ac:dyDescent="0.25"/>
  </sheetData>
  <conditionalFormatting sqref="D46">
    <cfRule type="cellIs" dxfId="0" priority="1" operator="lessThan">
      <formula>$D$35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N19"/>
  <sheetViews>
    <sheetView tabSelected="1" workbookViewId="0">
      <selection activeCell="I23" sqref="I23"/>
    </sheetView>
  </sheetViews>
  <sheetFormatPr defaultRowHeight="15" x14ac:dyDescent="0.25"/>
  <cols>
    <col min="2" max="2" width="25.85546875" customWidth="1"/>
    <col min="3" max="3" width="19.7109375" customWidth="1"/>
    <col min="4" max="4" width="23.140625" customWidth="1"/>
    <col min="5" max="5" width="16.42578125" customWidth="1"/>
    <col min="6" max="6" width="25.5703125" customWidth="1"/>
    <col min="7" max="7" width="22.140625" customWidth="1"/>
    <col min="8" max="8" width="27.7109375" style="119" customWidth="1"/>
    <col min="9" max="9" width="30" customWidth="1"/>
    <col min="10" max="10" width="10" bestFit="1" customWidth="1"/>
    <col min="11" max="11" width="12.5703125" style="113" bestFit="1" customWidth="1"/>
    <col min="12" max="12" width="11.140625" bestFit="1" customWidth="1"/>
  </cols>
  <sheetData>
    <row r="4" spans="2:14" x14ac:dyDescent="0.25">
      <c r="B4" s="24" t="s">
        <v>149</v>
      </c>
      <c r="C4" s="24"/>
    </row>
    <row r="5" spans="2:14" x14ac:dyDescent="0.25">
      <c r="B5" s="109" t="s">
        <v>154</v>
      </c>
      <c r="C5" s="110">
        <v>7.0000000000000007E-2</v>
      </c>
      <c r="H5" s="120"/>
      <c r="I5" s="14"/>
    </row>
    <row r="6" spans="2:14" x14ac:dyDescent="0.25">
      <c r="B6" s="109" t="s">
        <v>155</v>
      </c>
      <c r="C6" s="24">
        <v>10</v>
      </c>
      <c r="J6" s="1"/>
    </row>
    <row r="7" spans="2:14" x14ac:dyDescent="0.25">
      <c r="B7" s="109" t="s">
        <v>152</v>
      </c>
      <c r="C7" s="110">
        <v>0.25</v>
      </c>
      <c r="J7" s="1"/>
    </row>
    <row r="8" spans="2:14" x14ac:dyDescent="0.25">
      <c r="J8" s="98"/>
      <c r="K8" s="117"/>
      <c r="L8" s="1"/>
    </row>
    <row r="9" spans="2:14" x14ac:dyDescent="0.25">
      <c r="J9" s="98"/>
      <c r="K9" s="117"/>
      <c r="L9" s="1"/>
    </row>
    <row r="10" spans="2:14" x14ac:dyDescent="0.25">
      <c r="J10" s="98"/>
      <c r="K10" s="117"/>
      <c r="L10" s="1"/>
    </row>
    <row r="11" spans="2:14" x14ac:dyDescent="0.25">
      <c r="B11" s="107" t="s">
        <v>75</v>
      </c>
      <c r="C11" s="99"/>
      <c r="D11" s="99"/>
      <c r="E11" s="99"/>
      <c r="F11" s="99"/>
      <c r="G11" s="99"/>
      <c r="H11" s="121"/>
      <c r="I11" s="100"/>
      <c r="J11" s="1"/>
      <c r="K11" s="117"/>
      <c r="L11" s="1"/>
    </row>
    <row r="12" spans="2:14" x14ac:dyDescent="0.25">
      <c r="B12" s="111" t="s">
        <v>76</v>
      </c>
      <c r="C12" s="111" t="s">
        <v>77</v>
      </c>
      <c r="D12" s="111" t="s">
        <v>78</v>
      </c>
      <c r="E12" s="111" t="s">
        <v>36</v>
      </c>
      <c r="F12" s="111" t="s">
        <v>75</v>
      </c>
      <c r="G12" s="111" t="s">
        <v>80</v>
      </c>
      <c r="H12" s="124" t="s">
        <v>80</v>
      </c>
      <c r="I12" s="111" t="s">
        <v>153</v>
      </c>
    </row>
    <row r="13" spans="2:14" x14ac:dyDescent="0.25">
      <c r="B13" s="108" t="s">
        <v>81</v>
      </c>
      <c r="C13" s="99">
        <v>18</v>
      </c>
      <c r="D13" s="101">
        <v>0.08</v>
      </c>
      <c r="E13" s="102">
        <v>214</v>
      </c>
      <c r="F13" s="103">
        <f>E13/$E$16</f>
        <v>0.47661469933184858</v>
      </c>
      <c r="G13" s="104">
        <v>61952</v>
      </c>
      <c r="H13" s="122">
        <v>2400000</v>
      </c>
      <c r="I13" s="112">
        <f>PMT(($C$5/12),($C$6*12),(-H13*(1-$C$7)))</f>
        <v>20899.526259352329</v>
      </c>
      <c r="J13" s="116"/>
      <c r="K13" s="118"/>
      <c r="N13" s="115"/>
    </row>
    <row r="14" spans="2:14" x14ac:dyDescent="0.25">
      <c r="B14" s="108" t="s">
        <v>156</v>
      </c>
      <c r="C14" s="105">
        <v>32.5</v>
      </c>
      <c r="D14" s="101">
        <v>0.5</v>
      </c>
      <c r="E14" s="102">
        <v>235</v>
      </c>
      <c r="F14" s="103">
        <f>E14/$E$16</f>
        <v>0.52338530066815148</v>
      </c>
      <c r="G14" s="104">
        <v>61952</v>
      </c>
      <c r="H14" s="122">
        <v>4750000</v>
      </c>
      <c r="I14" s="112">
        <f>PMT(($C$5/12),($C$6*12),(-H14*(1-$C$7)))</f>
        <v>41363.645721634821</v>
      </c>
      <c r="J14" s="116"/>
      <c r="L14" s="114"/>
    </row>
    <row r="15" spans="2:14" x14ac:dyDescent="0.25">
      <c r="B15" s="108"/>
      <c r="C15" s="105"/>
      <c r="D15" s="101"/>
      <c r="E15" s="102"/>
      <c r="F15" s="103"/>
      <c r="G15" s="104"/>
      <c r="H15" s="122"/>
      <c r="I15" s="112"/>
      <c r="J15" s="116"/>
    </row>
    <row r="16" spans="2:14" x14ac:dyDescent="0.25">
      <c r="B16" s="99"/>
      <c r="C16" s="99"/>
      <c r="D16" s="101">
        <f>SUM(D13:D15)</f>
        <v>0.57999999999999996</v>
      </c>
      <c r="E16" s="102">
        <f>SUM(E13:E15)</f>
        <v>449</v>
      </c>
      <c r="F16" s="101">
        <f>SUM(F13:F15)</f>
        <v>1</v>
      </c>
      <c r="G16" s="106"/>
      <c r="H16" s="121"/>
      <c r="I16" s="100"/>
    </row>
    <row r="19" spans="8:8" x14ac:dyDescent="0.25">
      <c r="H19" s="12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15 acres-65% (30 Blocks)</vt:lpstr>
      <vt:lpstr>15 acres-65% (Optimal2)</vt:lpstr>
      <vt:lpstr>15 acres-65% (35% GC)</vt:lpstr>
      <vt:lpstr>15 acres-65% (Optimal)</vt:lpstr>
      <vt:lpstr>TPS Analysis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tums0</dc:creator>
  <cp:lastModifiedBy>DEVOPS</cp:lastModifiedBy>
  <dcterms:created xsi:type="dcterms:W3CDTF">2022-10-14T15:57:20Z</dcterms:created>
  <dcterms:modified xsi:type="dcterms:W3CDTF">2024-10-21T07:20:53Z</dcterms:modified>
</cp:coreProperties>
</file>